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fjuedu-my.sharepoint.com/personal/060608_m365_fju_edu_tw/Documents/NEWWORLD/112學年/B/00  一般總量申請案格式(含名額微調更名新設等)/01  各類總量申請案(106增減額+107新設)/"/>
    </mc:Choice>
  </mc:AlternateContent>
  <xr:revisionPtr revIDLastSave="30" documentId="13_ncr:1_{D5799CC2-B8A7-4B77-825A-10A89E7C2727}" xr6:coauthVersionLast="47" xr6:coauthVersionMax="47" xr10:uidLastSave="{A7684595-9917-4609-BEBD-F2B38D874BD4}"/>
  <bookViews>
    <workbookView xWindow="-120" yWindow="-120" windowWidth="29040" windowHeight="15990" firstSheet="3" activeTab="11" xr2:uid="{00000000-000D-0000-FFFF-FFFF00000000}"/>
  </bookViews>
  <sheets>
    <sheet name="導讀-對照表" sheetId="10" r:id="rId1"/>
    <sheet name="參考-生師比概算表" sheetId="2" state="hidden" r:id="rId2"/>
    <sheet name="0-外審委員排除名單" sheetId="1" r:id="rId3"/>
    <sheet name="1-招生在學" sheetId="3" r:id="rId4"/>
    <sheet name="2-教職人力" sheetId="4" r:id="rId5"/>
    <sheet name="3-空間" sheetId="5" r:id="rId6"/>
    <sheet name="4-成本會計" sheetId="7" r:id="rId7"/>
    <sheet name="5-競爭校系" sheetId="8" r:id="rId8"/>
    <sheet name="6-授課時數" sheetId="6" r:id="rId9"/>
    <sheet name="7-1-新設院招生or學程-師資列表(必填)" sheetId="11" r:id="rId10"/>
    <sheet name="7-2-博班-師資列表(必填)" sheetId="13" state="hidden" r:id="rId11"/>
    <sheet name="8-博班-研究產出" sheetId="12" r:id="rId12"/>
    <sheet name="9-2-審查領域及不送審委員(教育部)" sheetId="14" state="hidden" r:id="rId13"/>
    <sheet name="9-1-博班-擬聘師資" sheetId="15" state="hidden" r:id="rId14"/>
    <sheet name="改隸學院+更名" sheetId="9" state="hidden" r:id="rId15"/>
  </sheets>
  <definedNames>
    <definedName name="OLE_LINK1" localSheetId="12">'9-2-審查領域及不送審委員(教育部)'!$A$1</definedName>
    <definedName name="_xlnm.Print_Area" localSheetId="5">'3-空間'!$A$1:$J$33</definedName>
    <definedName name="_xlnm.Print_Area" localSheetId="6">'4-成本會計'!$A$1:$S$103</definedName>
    <definedName name="_xlnm.Print_Titles" localSheetId="5">'3-空間'!$18:$18</definedName>
    <definedName name="_xlnm.Print_Titles" localSheetId="12">'9-2-審查領域及不送審委員(教育部)'!$1:$1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2" l="1"/>
  <c r="A5" i="12"/>
  <c r="K2" i="6"/>
  <c r="C2" i="7"/>
  <c r="C2" i="4"/>
  <c r="A4" i="3"/>
  <c r="C6" i="3" s="1"/>
  <c r="C9" i="7"/>
  <c r="C8" i="7"/>
  <c r="H8" i="7"/>
  <c r="F6" i="3" l="1"/>
  <c r="D6" i="3"/>
  <c r="E6" i="3"/>
  <c r="X3" i="6"/>
  <c r="Q3" i="6"/>
  <c r="J3" i="6"/>
  <c r="P5" i="7"/>
  <c r="K5" i="7"/>
  <c r="F5" i="7"/>
  <c r="A5" i="7"/>
  <c r="A18" i="4"/>
  <c r="A17" i="4"/>
  <c r="A16" i="4"/>
  <c r="A13" i="4"/>
  <c r="A12" i="4"/>
  <c r="A11" i="4"/>
  <c r="P5" i="6" l="1"/>
  <c r="W6" i="6" l="1"/>
  <c r="W7" i="6"/>
  <c r="W8" i="6"/>
  <c r="W9" i="6"/>
  <c r="W10" i="6"/>
  <c r="W11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W33" i="6"/>
  <c r="W34" i="6"/>
  <c r="W35" i="6"/>
  <c r="W36" i="6"/>
  <c r="W37" i="6"/>
  <c r="W38" i="6"/>
  <c r="W39" i="6"/>
  <c r="W40" i="6"/>
  <c r="W41" i="6"/>
  <c r="AD6" i="6"/>
  <c r="AD7" i="6"/>
  <c r="AD8" i="6"/>
  <c r="AD9" i="6"/>
  <c r="AD10" i="6"/>
  <c r="AD11" i="6"/>
  <c r="AD12" i="6"/>
  <c r="AD13" i="6"/>
  <c r="AD14" i="6"/>
  <c r="AD15" i="6"/>
  <c r="AD16" i="6"/>
  <c r="AD17" i="6"/>
  <c r="AD18" i="6"/>
  <c r="AD19" i="6"/>
  <c r="AD20" i="6"/>
  <c r="AD21" i="6"/>
  <c r="AD22" i="6"/>
  <c r="AD23" i="6"/>
  <c r="AD24" i="6"/>
  <c r="AD25" i="6"/>
  <c r="AD26" i="6"/>
  <c r="AD27" i="6"/>
  <c r="AD28" i="6"/>
  <c r="AD29" i="6"/>
  <c r="AD30" i="6"/>
  <c r="AD31" i="6"/>
  <c r="AD32" i="6"/>
  <c r="AD33" i="6"/>
  <c r="AD34" i="6"/>
  <c r="AD35" i="6"/>
  <c r="AD36" i="6"/>
  <c r="AD37" i="6"/>
  <c r="AD38" i="6"/>
  <c r="AD39" i="6"/>
  <c r="AD40" i="6"/>
  <c r="AD41" i="6"/>
  <c r="AD5" i="6"/>
  <c r="W5" i="6"/>
  <c r="P6" i="6"/>
  <c r="P7" i="6"/>
  <c r="P8" i="6"/>
  <c r="P9" i="6"/>
  <c r="P10" i="6"/>
  <c r="P11" i="6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37" i="6"/>
  <c r="P38" i="6"/>
  <c r="P39" i="6"/>
  <c r="P40" i="6"/>
  <c r="P41" i="6"/>
  <c r="Z6" i="6"/>
  <c r="AA6" i="6" s="1"/>
  <c r="Z7" i="6"/>
  <c r="AA7" i="6" s="1"/>
  <c r="Z8" i="6"/>
  <c r="AA8" i="6" s="1"/>
  <c r="Z9" i="6"/>
  <c r="AA9" i="6" s="1"/>
  <c r="Z10" i="6"/>
  <c r="AA10" i="6" s="1"/>
  <c r="Z11" i="6"/>
  <c r="AA11" i="6" s="1"/>
  <c r="Z12" i="6"/>
  <c r="AA12" i="6" s="1"/>
  <c r="Z13" i="6"/>
  <c r="AA13" i="6" s="1"/>
  <c r="Z14" i="6"/>
  <c r="AA14" i="6" s="1"/>
  <c r="Z15" i="6"/>
  <c r="AA15" i="6" s="1"/>
  <c r="Z16" i="6"/>
  <c r="AA16" i="6" s="1"/>
  <c r="Z17" i="6"/>
  <c r="AA17" i="6" s="1"/>
  <c r="Z18" i="6"/>
  <c r="AA18" i="6" s="1"/>
  <c r="Z19" i="6"/>
  <c r="AA19" i="6" s="1"/>
  <c r="Z20" i="6"/>
  <c r="AA20" i="6" s="1"/>
  <c r="Z21" i="6"/>
  <c r="AA21" i="6" s="1"/>
  <c r="Z22" i="6"/>
  <c r="AA22" i="6" s="1"/>
  <c r="Z23" i="6"/>
  <c r="AA23" i="6" s="1"/>
  <c r="Z24" i="6"/>
  <c r="AA24" i="6" s="1"/>
  <c r="Z25" i="6"/>
  <c r="AA25" i="6" s="1"/>
  <c r="Z26" i="6"/>
  <c r="AA26" i="6" s="1"/>
  <c r="Z27" i="6"/>
  <c r="AA27" i="6" s="1"/>
  <c r="Z28" i="6"/>
  <c r="AA28" i="6" s="1"/>
  <c r="Z29" i="6"/>
  <c r="AA29" i="6" s="1"/>
  <c r="Z30" i="6"/>
  <c r="AA30" i="6" s="1"/>
  <c r="Z31" i="6"/>
  <c r="AA31" i="6" s="1"/>
  <c r="Z32" i="6"/>
  <c r="AA32" i="6" s="1"/>
  <c r="Z33" i="6"/>
  <c r="AA33" i="6" s="1"/>
  <c r="Z34" i="6"/>
  <c r="AA34" i="6" s="1"/>
  <c r="Z35" i="6"/>
  <c r="AA35" i="6" s="1"/>
  <c r="Z36" i="6"/>
  <c r="AA36" i="6" s="1"/>
  <c r="Z37" i="6"/>
  <c r="AA37" i="6" s="1"/>
  <c r="Z38" i="6"/>
  <c r="AA38" i="6" s="1"/>
  <c r="Z39" i="6"/>
  <c r="AA39" i="6" s="1"/>
  <c r="Z40" i="6"/>
  <c r="AA40" i="6" s="1"/>
  <c r="Z41" i="6"/>
  <c r="AA41" i="6" s="1"/>
  <c r="Z5" i="6"/>
  <c r="AA5" i="6" s="1"/>
  <c r="S6" i="6"/>
  <c r="T6" i="6" s="1"/>
  <c r="S7" i="6"/>
  <c r="T7" i="6" s="1"/>
  <c r="S8" i="6"/>
  <c r="T8" i="6" s="1"/>
  <c r="S9" i="6"/>
  <c r="T9" i="6" s="1"/>
  <c r="S10" i="6"/>
  <c r="T10" i="6" s="1"/>
  <c r="S11" i="6"/>
  <c r="T11" i="6" s="1"/>
  <c r="S12" i="6"/>
  <c r="T12" i="6" s="1"/>
  <c r="S13" i="6"/>
  <c r="T13" i="6" s="1"/>
  <c r="S14" i="6"/>
  <c r="T14" i="6" s="1"/>
  <c r="S15" i="6"/>
  <c r="T15" i="6" s="1"/>
  <c r="S16" i="6"/>
  <c r="T16" i="6" s="1"/>
  <c r="S17" i="6"/>
  <c r="T17" i="6" s="1"/>
  <c r="S18" i="6"/>
  <c r="T18" i="6" s="1"/>
  <c r="S19" i="6"/>
  <c r="T19" i="6" s="1"/>
  <c r="S20" i="6"/>
  <c r="T20" i="6" s="1"/>
  <c r="S21" i="6"/>
  <c r="T21" i="6" s="1"/>
  <c r="S22" i="6"/>
  <c r="T22" i="6" s="1"/>
  <c r="S23" i="6"/>
  <c r="T23" i="6" s="1"/>
  <c r="S24" i="6"/>
  <c r="T24" i="6" s="1"/>
  <c r="S25" i="6"/>
  <c r="T25" i="6" s="1"/>
  <c r="S26" i="6"/>
  <c r="T26" i="6" s="1"/>
  <c r="S27" i="6"/>
  <c r="T27" i="6" s="1"/>
  <c r="S28" i="6"/>
  <c r="T28" i="6" s="1"/>
  <c r="S29" i="6"/>
  <c r="T29" i="6" s="1"/>
  <c r="S30" i="6"/>
  <c r="T30" i="6" s="1"/>
  <c r="S31" i="6"/>
  <c r="T31" i="6" s="1"/>
  <c r="S32" i="6"/>
  <c r="T32" i="6" s="1"/>
  <c r="S33" i="6"/>
  <c r="T33" i="6" s="1"/>
  <c r="S34" i="6"/>
  <c r="T34" i="6" s="1"/>
  <c r="S35" i="6"/>
  <c r="T35" i="6" s="1"/>
  <c r="S36" i="6"/>
  <c r="T36" i="6" s="1"/>
  <c r="S37" i="6"/>
  <c r="T37" i="6" s="1"/>
  <c r="S38" i="6"/>
  <c r="T38" i="6" s="1"/>
  <c r="S39" i="6"/>
  <c r="T39" i="6" s="1"/>
  <c r="S40" i="6"/>
  <c r="T40" i="6" s="1"/>
  <c r="S41" i="6"/>
  <c r="T41" i="6" s="1"/>
  <c r="S5" i="6"/>
  <c r="T5" i="6" s="1"/>
  <c r="L6" i="6"/>
  <c r="M6" i="6" s="1"/>
  <c r="L7" i="6"/>
  <c r="M7" i="6" s="1"/>
  <c r="L8" i="6"/>
  <c r="M8" i="6" s="1"/>
  <c r="L9" i="6"/>
  <c r="M9" i="6" s="1"/>
  <c r="L10" i="6"/>
  <c r="M10" i="6" s="1"/>
  <c r="L11" i="6"/>
  <c r="M11" i="6" s="1"/>
  <c r="L12" i="6"/>
  <c r="M12" i="6" s="1"/>
  <c r="L13" i="6"/>
  <c r="M13" i="6" s="1"/>
  <c r="L14" i="6"/>
  <c r="M14" i="6" s="1"/>
  <c r="L15" i="6"/>
  <c r="M15" i="6" s="1"/>
  <c r="L16" i="6"/>
  <c r="M16" i="6" s="1"/>
  <c r="L17" i="6"/>
  <c r="M17" i="6" s="1"/>
  <c r="L18" i="6"/>
  <c r="M18" i="6" s="1"/>
  <c r="L19" i="6"/>
  <c r="M19" i="6" s="1"/>
  <c r="L20" i="6"/>
  <c r="M20" i="6" s="1"/>
  <c r="L21" i="6"/>
  <c r="M21" i="6" s="1"/>
  <c r="L22" i="6"/>
  <c r="M22" i="6" s="1"/>
  <c r="L23" i="6"/>
  <c r="M23" i="6" s="1"/>
  <c r="L24" i="6"/>
  <c r="M24" i="6" s="1"/>
  <c r="L25" i="6"/>
  <c r="M25" i="6" s="1"/>
  <c r="L26" i="6"/>
  <c r="M26" i="6" s="1"/>
  <c r="L27" i="6"/>
  <c r="M27" i="6" s="1"/>
  <c r="L28" i="6"/>
  <c r="M28" i="6" s="1"/>
  <c r="L29" i="6"/>
  <c r="M29" i="6" s="1"/>
  <c r="L30" i="6"/>
  <c r="M30" i="6" s="1"/>
  <c r="L31" i="6"/>
  <c r="M31" i="6" s="1"/>
  <c r="L32" i="6"/>
  <c r="M32" i="6" s="1"/>
  <c r="L33" i="6"/>
  <c r="M33" i="6" s="1"/>
  <c r="L34" i="6"/>
  <c r="M34" i="6" s="1"/>
  <c r="L35" i="6"/>
  <c r="M35" i="6" s="1"/>
  <c r="L36" i="6"/>
  <c r="M36" i="6" s="1"/>
  <c r="L37" i="6"/>
  <c r="M37" i="6" s="1"/>
  <c r="L38" i="6"/>
  <c r="M38" i="6" s="1"/>
  <c r="L39" i="6"/>
  <c r="M39" i="6" s="1"/>
  <c r="L40" i="6"/>
  <c r="M40" i="6" s="1"/>
  <c r="L41" i="6"/>
  <c r="M41" i="6" s="1"/>
  <c r="L5" i="6"/>
  <c r="M5" i="6" s="1"/>
  <c r="A10" i="7"/>
  <c r="B108" i="2"/>
  <c r="B107" i="2"/>
  <c r="B66" i="2"/>
  <c r="B85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E85" i="2"/>
  <c r="D85" i="2"/>
  <c r="C85" i="2"/>
  <c r="E66" i="2"/>
  <c r="D66" i="2"/>
  <c r="C66" i="2"/>
  <c r="F85" i="2" l="1"/>
  <c r="I9" i="6" l="1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6" i="6"/>
  <c r="I7" i="6"/>
  <c r="I8" i="6"/>
  <c r="I5" i="6"/>
  <c r="R9" i="7"/>
  <c r="R8" i="7"/>
  <c r="M9" i="7"/>
  <c r="H9" i="7"/>
  <c r="M8" i="7"/>
  <c r="P10" i="7"/>
  <c r="P9" i="7"/>
  <c r="P8" i="7"/>
  <c r="K10" i="7"/>
  <c r="K9" i="7"/>
  <c r="K8" i="7"/>
  <c r="F10" i="7"/>
  <c r="F9" i="7"/>
  <c r="F8" i="7"/>
  <c r="A9" i="7"/>
  <c r="A8" i="7"/>
  <c r="H10" i="7" l="1"/>
  <c r="R10" i="7"/>
  <c r="M10" i="7"/>
  <c r="I11" i="5"/>
  <c r="H11" i="5"/>
  <c r="G11" i="5"/>
  <c r="F11" i="5"/>
  <c r="E11" i="5"/>
  <c r="D11" i="5"/>
  <c r="C11" i="5"/>
  <c r="I10" i="5"/>
  <c r="H10" i="5"/>
  <c r="G10" i="5"/>
  <c r="F10" i="5"/>
  <c r="E10" i="5"/>
  <c r="D10" i="5"/>
  <c r="C10" i="5"/>
  <c r="I8" i="5"/>
  <c r="H8" i="5"/>
  <c r="G8" i="5"/>
  <c r="F8" i="5"/>
  <c r="E8" i="5"/>
  <c r="D8" i="5"/>
  <c r="D14" i="5" s="1"/>
  <c r="C8" i="5"/>
  <c r="I7" i="5"/>
  <c r="H7" i="5"/>
  <c r="G7" i="5"/>
  <c r="G13" i="5" s="1"/>
  <c r="F7" i="5"/>
  <c r="E7" i="5"/>
  <c r="D7" i="5"/>
  <c r="C7" i="5"/>
  <c r="F18" i="4"/>
  <c r="F17" i="4"/>
  <c r="F16" i="4"/>
  <c r="F13" i="4"/>
  <c r="F12" i="4"/>
  <c r="F11" i="4"/>
  <c r="K7" i="4"/>
  <c r="F7" i="4"/>
  <c r="K6" i="4"/>
  <c r="F6" i="4"/>
  <c r="D108" i="2"/>
  <c r="D107" i="2"/>
  <c r="D109" i="2" s="1"/>
  <c r="B109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1" i="2"/>
  <c r="F60" i="2"/>
  <c r="F59" i="2"/>
  <c r="F58" i="2"/>
  <c r="D103" i="2" s="1"/>
  <c r="D105" i="2" s="1"/>
  <c r="O52" i="2"/>
  <c r="N52" i="2"/>
  <c r="M52" i="2"/>
  <c r="L52" i="2"/>
  <c r="K52" i="2"/>
  <c r="J52" i="2"/>
  <c r="I52" i="2"/>
  <c r="H52" i="2"/>
  <c r="G52" i="2"/>
  <c r="F52" i="2"/>
  <c r="E52" i="2"/>
  <c r="D52" i="2"/>
  <c r="C52" i="2"/>
  <c r="B52" i="2"/>
  <c r="D35" i="2"/>
  <c r="C104" i="2" s="1"/>
  <c r="B35" i="2"/>
  <c r="C103" i="2" s="1"/>
  <c r="C105" i="2" s="1"/>
  <c r="D34" i="2"/>
  <c r="B34" i="2"/>
  <c r="E33" i="2"/>
  <c r="C33" i="2"/>
  <c r="E32" i="2"/>
  <c r="C32" i="2"/>
  <c r="E31" i="2"/>
  <c r="C31" i="2"/>
  <c r="E30" i="2"/>
  <c r="C30" i="2"/>
  <c r="E29" i="2"/>
  <c r="C29" i="2"/>
  <c r="E28" i="2"/>
  <c r="C28" i="2"/>
  <c r="E27" i="2"/>
  <c r="C27" i="2"/>
  <c r="E26" i="2"/>
  <c r="C26" i="2"/>
  <c r="E25" i="2"/>
  <c r="C25" i="2"/>
  <c r="E24" i="2"/>
  <c r="C24" i="2"/>
  <c r="E23" i="2"/>
  <c r="C23" i="2"/>
  <c r="E22" i="2"/>
  <c r="C22" i="2"/>
  <c r="C34" i="2" s="1"/>
  <c r="F17" i="2"/>
  <c r="F107" i="2" s="1"/>
  <c r="F109" i="2" s="1"/>
  <c r="I11" i="2"/>
  <c r="I8" i="2"/>
  <c r="I7" i="2"/>
  <c r="I6" i="2"/>
  <c r="G58" i="2" l="1"/>
  <c r="D104" i="2"/>
  <c r="H14" i="5"/>
  <c r="G60" i="2"/>
  <c r="B104" i="2" s="1"/>
  <c r="E34" i="2"/>
  <c r="B103" i="2"/>
  <c r="B105" i="2" s="1"/>
  <c r="J7" i="5"/>
  <c r="D13" i="5"/>
  <c r="E14" i="5"/>
  <c r="I14" i="5"/>
  <c r="H13" i="5"/>
  <c r="E103" i="2"/>
  <c r="E105" i="2" s="1"/>
  <c r="E104" i="2"/>
  <c r="F108" i="2"/>
  <c r="E13" i="5"/>
  <c r="F14" i="5"/>
  <c r="J10" i="5"/>
  <c r="J11" i="5"/>
  <c r="I13" i="5"/>
  <c r="F13" i="5"/>
  <c r="J8" i="5"/>
  <c r="G14" i="5"/>
  <c r="C13" i="5"/>
  <c r="C14" i="5"/>
  <c r="J13" i="5" l="1"/>
  <c r="J14" i="5"/>
  <c r="C10" i="7"/>
</calcChain>
</file>

<file path=xl/sharedStrings.xml><?xml version="1.0" encoding="utf-8"?>
<sst xmlns="http://schemas.openxmlformats.org/spreadsheetml/2006/main" count="1160" uniqueCount="628">
  <si>
    <t>案名</t>
    <phoneticPr fontId="1" type="noConversion"/>
  </si>
  <si>
    <t>系所名稱</t>
    <phoneticPr fontId="1" type="noConversion"/>
  </si>
  <si>
    <t>103核定</t>
    <phoneticPr fontId="1" type="noConversion"/>
  </si>
  <si>
    <t>學年度</t>
    <phoneticPr fontId="1" type="noConversion"/>
  </si>
  <si>
    <t>報考率</t>
    <phoneticPr fontId="1" type="noConversion"/>
  </si>
  <si>
    <t>報考數</t>
    <phoneticPr fontId="1" type="noConversion"/>
  </si>
  <si>
    <t>最末在學率</t>
    <phoneticPr fontId="1" type="noConversion"/>
  </si>
  <si>
    <t>102生師比</t>
    <phoneticPr fontId="1" type="noConversion"/>
  </si>
  <si>
    <t>推薦順序</t>
    <phoneticPr fontId="1" type="noConversion"/>
  </si>
  <si>
    <t>調整班制</t>
    <phoneticPr fontId="1" type="noConversion"/>
  </si>
  <si>
    <t>104核定</t>
    <phoneticPr fontId="1" type="noConversion"/>
  </si>
  <si>
    <t>預計調整名額</t>
    <phoneticPr fontId="1" type="noConversion"/>
  </si>
  <si>
    <t>調整方式</t>
    <phoneticPr fontId="1" type="noConversion"/>
  </si>
  <si>
    <t>增減班
學籍分組
分組整併
系所整併
新設
分組獨立新系
停招
裁撤</t>
    <phoneticPr fontId="1" type="noConversion"/>
  </si>
  <si>
    <t>審查會議</t>
    <phoneticPr fontId="1" type="noConversion"/>
  </si>
  <si>
    <t>調整後生師比預估值</t>
    <phoneticPr fontId="1" type="noConversion"/>
  </si>
  <si>
    <t>空間編號</t>
    <phoneticPr fontId="1" type="noConversion"/>
  </si>
  <si>
    <t>教師研究室</t>
    <phoneticPr fontId="1" type="noConversion"/>
  </si>
  <si>
    <t>學生研究室</t>
    <phoneticPr fontId="1" type="noConversion"/>
  </si>
  <si>
    <t>其他</t>
    <phoneticPr fontId="1" type="noConversion"/>
  </si>
  <si>
    <t>使用類型(請擇一填入)</t>
    <phoneticPr fontId="1" type="noConversion"/>
  </si>
  <si>
    <t>○○學院</t>
    <phoneticPr fontId="1" type="noConversion"/>
  </si>
  <si>
    <t>●●學系</t>
    <phoneticPr fontId="1" type="noConversion"/>
  </si>
  <si>
    <t>◎◎研究所</t>
    <phoneticPr fontId="1" type="noConversion"/>
  </si>
  <si>
    <t>AA101</t>
    <phoneticPr fontId="1" type="noConversion"/>
  </si>
  <si>
    <t>面積(平方公尺)</t>
    <phoneticPr fontId="1" type="noConversion"/>
  </si>
  <si>
    <t>校共用(教務處)</t>
    <phoneticPr fontId="1" type="noConversion"/>
  </si>
  <si>
    <t>校共用(總務處)</t>
    <phoneticPr fontId="1" type="noConversion"/>
  </si>
  <si>
    <t>間數</t>
    <phoneticPr fontId="1" type="noConversion"/>
  </si>
  <si>
    <t>面積</t>
    <phoneticPr fontId="1" type="noConversion"/>
  </si>
  <si>
    <t>空間類別</t>
    <phoneticPr fontId="1" type="noConversion"/>
  </si>
  <si>
    <t>●●學位學程</t>
    <phoneticPr fontId="1" type="noConversion"/>
  </si>
  <si>
    <t>行政辦公室</t>
    <phoneticPr fontId="1" type="noConversion"/>
  </si>
  <si>
    <t>會議室</t>
    <phoneticPr fontId="1" type="noConversion"/>
  </si>
  <si>
    <t>現行管理單位</t>
    <phoneticPr fontId="1" type="noConversion"/>
  </si>
  <si>
    <t>○○學位學程</t>
    <phoneticPr fontId="1" type="noConversion"/>
  </si>
  <si>
    <t>新增空間</t>
    <phoneticPr fontId="1" type="noConversion"/>
  </si>
  <si>
    <t>總計</t>
    <phoneticPr fontId="1" type="noConversion"/>
  </si>
  <si>
    <t>總計</t>
    <phoneticPr fontId="1" type="noConversion"/>
  </si>
  <si>
    <t>申請類別</t>
    <phoneticPr fontId="2" type="noConversion"/>
  </si>
  <si>
    <t>說明</t>
    <phoneticPr fontId="2" type="noConversion"/>
  </si>
  <si>
    <t>品牌與時尚經營管理碩士學位學程</t>
    <phoneticPr fontId="2" type="noConversion"/>
  </si>
  <si>
    <t>預計新增空間</t>
    <phoneticPr fontId="1" type="noConversion"/>
  </si>
  <si>
    <t>教授</t>
    <phoneticPr fontId="1" type="noConversion"/>
  </si>
  <si>
    <t>副教授</t>
    <phoneticPr fontId="1" type="noConversion"/>
  </si>
  <si>
    <t>助理教授</t>
    <phoneticPr fontId="1" type="noConversion"/>
  </si>
  <si>
    <t>講師</t>
    <phoneticPr fontId="1" type="noConversion"/>
  </si>
  <si>
    <t>專任</t>
    <phoneticPr fontId="1" type="noConversion"/>
  </si>
  <si>
    <t>兼任</t>
    <phoneticPr fontId="1" type="noConversion"/>
  </si>
  <si>
    <t>小計</t>
    <phoneticPr fontId="1" type="noConversion"/>
  </si>
  <si>
    <t>補充說明</t>
    <phoneticPr fontId="1" type="noConversion"/>
  </si>
  <si>
    <t>助教</t>
    <phoneticPr fontId="1" type="noConversion"/>
  </si>
  <si>
    <t>○年○月○日系務/院務/○○會議通過</t>
    <phoneticPr fontId="1" type="noConversion"/>
  </si>
  <si>
    <t>○○學系</t>
  </si>
  <si>
    <t>○○學系</t>
    <phoneticPr fontId="1" type="noConversion"/>
  </si>
  <si>
    <t>日間學士班</t>
    <phoneticPr fontId="1" type="noConversion"/>
  </si>
  <si>
    <t>○○學系新設案</t>
    <phoneticPr fontId="1" type="noConversion"/>
  </si>
  <si>
    <t>因專業領域不相符</t>
    <phoneticPr fontId="1" type="noConversion"/>
  </si>
  <si>
    <t>說明</t>
    <phoneticPr fontId="1" type="noConversion"/>
  </si>
  <si>
    <t>○○學系</t>
    <phoneticPr fontId="1" type="noConversion"/>
  </si>
  <si>
    <t>2.專業審查領域：依學系專業領域進行填報。</t>
    <phoneticPr fontId="1" type="noConversion"/>
  </si>
  <si>
    <t>※※大學○○系●●教授</t>
    <phoneticPr fontId="1" type="noConversion"/>
  </si>
  <si>
    <t>日間學士班
進修學士班
二年制在職專班
碩士班
碩士在職專班
博士班</t>
    <phoneticPr fontId="1" type="noConversion"/>
  </si>
  <si>
    <t>碩士班</t>
    <phoneticPr fontId="1" type="noConversion"/>
  </si>
  <si>
    <t>○年○月○日院務會議通過</t>
    <phoneticPr fontId="1" type="noConversion"/>
  </si>
  <si>
    <t>報考數</t>
    <phoneticPr fontId="1" type="noConversion"/>
  </si>
  <si>
    <t>最末在學率</t>
    <phoneticPr fontId="1" type="noConversion"/>
  </si>
  <si>
    <t>日學延畢</t>
    <phoneticPr fontId="1" type="noConversion"/>
  </si>
  <si>
    <t>進學延畢</t>
    <phoneticPr fontId="1" type="noConversion"/>
  </si>
  <si>
    <t>加權學生數</t>
    <phoneticPr fontId="1" type="noConversion"/>
  </si>
  <si>
    <t>現有學生數</t>
    <phoneticPr fontId="1" type="noConversion"/>
  </si>
  <si>
    <t>班制</t>
    <phoneticPr fontId="1" type="noConversion"/>
  </si>
  <si>
    <t>碩專延畢</t>
    <phoneticPr fontId="1" type="noConversion"/>
  </si>
  <si>
    <t>博士延畢</t>
    <phoneticPr fontId="1" type="noConversion"/>
  </si>
  <si>
    <t>碩士延畢</t>
    <phoneticPr fontId="1" type="noConversion"/>
  </si>
  <si>
    <t>二年制延畢</t>
    <phoneticPr fontId="1" type="noConversion"/>
  </si>
  <si>
    <t>研究生總計(研究生生師比)</t>
    <phoneticPr fontId="1" type="noConversion"/>
  </si>
  <si>
    <t>總計(生師比用)</t>
    <phoneticPr fontId="1" type="noConversion"/>
  </si>
  <si>
    <t>增減學生數</t>
    <phoneticPr fontId="1" type="noConversion"/>
  </si>
  <si>
    <t>增減後加權學生數</t>
    <phoneticPr fontId="1" type="noConversion"/>
  </si>
  <si>
    <t>博士班(1-3年級)</t>
    <phoneticPr fontId="1" type="noConversion"/>
  </si>
  <si>
    <t>碩專班(1-2年級)</t>
    <phoneticPr fontId="1" type="noConversion"/>
  </si>
  <si>
    <t>碩士班(1-2年級)</t>
    <phoneticPr fontId="1" type="noConversion"/>
  </si>
  <si>
    <t>日間學士班(1-4年級)</t>
    <phoneticPr fontId="1" type="noConversion"/>
  </si>
  <si>
    <t>進修學士班(1-4年級)</t>
    <phoneticPr fontId="1" type="noConversion"/>
  </si>
  <si>
    <t>二年制在專班(3-4年級)</t>
    <phoneticPr fontId="1" type="noConversion"/>
  </si>
  <si>
    <t>辦理系所類別</t>
    <phoneticPr fontId="1" type="noConversion"/>
  </si>
  <si>
    <t>學系
獨立所
學位學程</t>
    <phoneticPr fontId="1" type="noConversion"/>
  </si>
  <si>
    <t>是否有碩士班</t>
    <phoneticPr fontId="1" type="noConversion"/>
  </si>
  <si>
    <t>是
否</t>
    <phoneticPr fontId="1" type="noConversion"/>
  </si>
  <si>
    <t>是否有博士班</t>
    <phoneticPr fontId="1" type="noConversion"/>
  </si>
  <si>
    <t>代號</t>
    <phoneticPr fontId="1" type="noConversion"/>
  </si>
  <si>
    <t>碩士+碩專
每年招生達15名以上</t>
    <phoneticPr fontId="1" type="noConversion"/>
  </si>
  <si>
    <t>是
否</t>
    <phoneticPr fontId="1" type="noConversion"/>
  </si>
  <si>
    <t>是</t>
    <phoneticPr fontId="1" type="noConversion"/>
  </si>
  <si>
    <t>是否為藝術展演類系所</t>
    <phoneticPr fontId="1" type="noConversion"/>
  </si>
  <si>
    <t>A21</t>
    <phoneticPr fontId="2" type="noConversion"/>
  </si>
  <si>
    <t>A31</t>
    <phoneticPr fontId="2" type="noConversion"/>
  </si>
  <si>
    <t>系所類型</t>
    <phoneticPr fontId="2" type="noConversion"/>
  </si>
  <si>
    <t>學系</t>
    <phoneticPr fontId="2" type="noConversion"/>
  </si>
  <si>
    <t>獨立所</t>
    <phoneticPr fontId="2" type="noConversion"/>
  </si>
  <si>
    <t>學程</t>
    <phoneticPr fontId="2" type="noConversion"/>
  </si>
  <si>
    <t>學士</t>
    <phoneticPr fontId="2" type="noConversion"/>
  </si>
  <si>
    <t>A10</t>
    <phoneticPr fontId="2" type="noConversion"/>
  </si>
  <si>
    <t>A11</t>
    <phoneticPr fontId="2" type="noConversion"/>
  </si>
  <si>
    <t>非藝術類</t>
    <phoneticPr fontId="2" type="noConversion"/>
  </si>
  <si>
    <t>A20</t>
    <phoneticPr fontId="2" type="noConversion"/>
  </si>
  <si>
    <t>A30</t>
    <phoneticPr fontId="2" type="noConversion"/>
  </si>
  <si>
    <t>學位學程</t>
    <phoneticPr fontId="2" type="noConversion"/>
  </si>
  <si>
    <t>學+碩</t>
    <phoneticPr fontId="2" type="noConversion"/>
  </si>
  <si>
    <t>學+碩+博</t>
    <phoneticPr fontId="2" type="noConversion"/>
  </si>
  <si>
    <t>碩士-招生15人以下</t>
    <phoneticPr fontId="2" type="noConversion"/>
  </si>
  <si>
    <t>碩士-招生16(含)以上</t>
    <phoneticPr fontId="2" type="noConversion"/>
  </si>
  <si>
    <t>(碩)+博</t>
    <phoneticPr fontId="2" type="noConversion"/>
  </si>
  <si>
    <t>班制</t>
    <phoneticPr fontId="2" type="noConversion"/>
  </si>
  <si>
    <t>藝術類</t>
    <phoneticPr fontId="2" type="noConversion"/>
  </si>
  <si>
    <t>專任師資數</t>
    <phoneticPr fontId="2" type="noConversion"/>
  </si>
  <si>
    <t>C20</t>
    <phoneticPr fontId="2" type="noConversion"/>
  </si>
  <si>
    <t>C21</t>
    <phoneticPr fontId="2" type="noConversion"/>
  </si>
  <si>
    <t>D30</t>
    <phoneticPr fontId="2" type="noConversion"/>
  </si>
  <si>
    <t>D31</t>
    <phoneticPr fontId="2" type="noConversion"/>
  </si>
  <si>
    <t>E10</t>
    <phoneticPr fontId="2" type="noConversion"/>
  </si>
  <si>
    <t>E11</t>
    <phoneticPr fontId="2" type="noConversion"/>
  </si>
  <si>
    <t>B20</t>
    <phoneticPr fontId="2" type="noConversion"/>
  </si>
  <si>
    <t>B21</t>
    <phoneticPr fontId="2" type="noConversion"/>
  </si>
  <si>
    <t>否</t>
    <phoneticPr fontId="1" type="noConversion"/>
  </si>
  <si>
    <t>黃底已套公式
表格自動選填</t>
    <phoneticPr fontId="1" type="noConversion"/>
  </si>
  <si>
    <t>(1)系所類別(必填)</t>
    <phoneticPr fontId="2" type="noConversion"/>
  </si>
  <si>
    <t>是</t>
    <phoneticPr fontId="1" type="noConversion"/>
  </si>
  <si>
    <t>※以每年10月15日為基準，已完成註冊程序之在學生人數(不含休學生、外籍生、港澳生、僑生及陸生)。</t>
    <phoneticPr fontId="2" type="noConversion"/>
  </si>
  <si>
    <t>專任</t>
    <phoneticPr fontId="2" type="noConversion"/>
  </si>
  <si>
    <t>教授</t>
    <phoneticPr fontId="2" type="noConversion"/>
  </si>
  <si>
    <t>副教授</t>
    <phoneticPr fontId="2" type="noConversion"/>
  </si>
  <si>
    <t>助理教授</t>
    <phoneticPr fontId="2" type="noConversion"/>
  </si>
  <si>
    <t>講師</t>
    <phoneticPr fontId="2" type="noConversion"/>
  </si>
  <si>
    <t>兼任</t>
    <phoneticPr fontId="2" type="noConversion"/>
  </si>
  <si>
    <t>小計</t>
    <phoneticPr fontId="2" type="noConversion"/>
  </si>
  <si>
    <t>※已當學年度系所主聘之教師為主，除帶職帶薪之休假研究師資外，借調/休假/他系主聘師資不得列計專任師資。</t>
    <phoneticPr fontId="2" type="noConversion"/>
  </si>
  <si>
    <t>專兼任師資折算數</t>
    <phoneticPr fontId="2" type="noConversion"/>
  </si>
  <si>
    <t>是</t>
    <phoneticPr fontId="1" type="noConversion"/>
  </si>
  <si>
    <t>預計增減專任</t>
    <phoneticPr fontId="2" type="noConversion"/>
  </si>
  <si>
    <t>預計增減兼任</t>
    <phoneticPr fontId="2" type="noConversion"/>
  </si>
  <si>
    <t>生師比</t>
    <phoneticPr fontId="2" type="noConversion"/>
  </si>
  <si>
    <t>研究生生師比</t>
    <phoneticPr fontId="2" type="noConversion"/>
  </si>
  <si>
    <t>講師比</t>
    <phoneticPr fontId="2" type="noConversion"/>
  </si>
  <si>
    <t>專任師資數</t>
    <phoneticPr fontId="2" type="noConversion"/>
  </si>
  <si>
    <t>專任支援師資數</t>
    <phoneticPr fontId="2" type="noConversion"/>
  </si>
  <si>
    <t>學程專任支援師資(現況)</t>
    <phoneticPr fontId="2" type="noConversion"/>
  </si>
  <si>
    <t>系所生師比</t>
    <phoneticPr fontId="2" type="noConversion"/>
  </si>
  <si>
    <t>支援系所A</t>
  </si>
  <si>
    <t>支援系所A</t>
    <phoneticPr fontId="2" type="noConversion"/>
  </si>
  <si>
    <t>支援系所B</t>
    <phoneticPr fontId="2" type="noConversion"/>
  </si>
  <si>
    <t>支援系所C</t>
    <phoneticPr fontId="2" type="noConversion"/>
  </si>
  <si>
    <t>支援系所D</t>
    <phoneticPr fontId="2" type="noConversion"/>
  </si>
  <si>
    <t>支援系所E</t>
    <phoneticPr fontId="2" type="noConversion"/>
  </si>
  <si>
    <t>支援系所F</t>
    <phoneticPr fontId="2" type="noConversion"/>
  </si>
  <si>
    <t>支援系所G</t>
    <phoneticPr fontId="2" type="noConversion"/>
  </si>
  <si>
    <t>支援系所H</t>
    <phoneticPr fontId="2" type="noConversion"/>
  </si>
  <si>
    <t>支援系所I</t>
    <phoneticPr fontId="2" type="noConversion"/>
  </si>
  <si>
    <t>支援系所J</t>
    <phoneticPr fontId="2" type="noConversion"/>
  </si>
  <si>
    <t>支援系所K</t>
    <phoneticPr fontId="2" type="noConversion"/>
  </si>
  <si>
    <t>支援系所L</t>
    <phoneticPr fontId="2" type="noConversion"/>
  </si>
  <si>
    <t>(請系所自填)</t>
  </si>
  <si>
    <t>一般系所</t>
    <phoneticPr fontId="2" type="noConversion"/>
  </si>
  <si>
    <t>學位學程</t>
    <phoneticPr fontId="2" type="noConversion"/>
  </si>
  <si>
    <t>(3)-A  一般系所教師數</t>
    <phoneticPr fontId="2" type="noConversion"/>
  </si>
  <si>
    <t>※以當學年度系所主聘之教師為主，除帶職帶薪之休假研究師資外，借調/休假/他系主聘師資不得列計專任師資。</t>
    <phoneticPr fontId="2" type="noConversion"/>
  </si>
  <si>
    <t>當學年度現況</t>
    <phoneticPr fontId="2" type="noConversion"/>
  </si>
  <si>
    <t>預計增減師資後現況</t>
    <phoneticPr fontId="2" type="noConversion"/>
  </si>
  <si>
    <t>當學年度檢核</t>
    <phoneticPr fontId="2" type="noConversion"/>
  </si>
  <si>
    <t>一般系所</t>
    <phoneticPr fontId="2" type="noConversion"/>
  </si>
  <si>
    <t>學位學程</t>
    <phoneticPr fontId="2" type="noConversion"/>
  </si>
  <si>
    <t>當學年度檢核</t>
    <phoneticPr fontId="2" type="noConversion"/>
  </si>
  <si>
    <t>系所類型列表(參考用-不可刪除)</t>
    <phoneticPr fontId="2" type="noConversion"/>
  </si>
  <si>
    <t>總計(學程生師比用)</t>
    <phoneticPr fontId="1" type="noConversion"/>
  </si>
  <si>
    <t>學程增減學生數</t>
    <phoneticPr fontId="1" type="noConversion"/>
  </si>
  <si>
    <t>(2)-A  一般系所學生數</t>
    <phoneticPr fontId="2" type="noConversion"/>
  </si>
  <si>
    <t>學位學程主聘師資</t>
    <phoneticPr fontId="2" type="noConversion"/>
  </si>
  <si>
    <t>(4)師資質量考核</t>
    <phoneticPr fontId="2" type="noConversion"/>
  </si>
  <si>
    <t>一、基本資料：調整方式</t>
    <phoneticPr fontId="1" type="noConversion"/>
  </si>
  <si>
    <t>填表人：</t>
    <phoneticPr fontId="2" type="noConversion"/>
  </si>
  <si>
    <t>分機：</t>
    <phoneticPr fontId="2" type="noConversion"/>
  </si>
  <si>
    <t>單位主管：</t>
    <phoneticPr fontId="2" type="noConversion"/>
  </si>
  <si>
    <t>一級單位主管：</t>
    <phoneticPr fontId="2" type="noConversion"/>
  </si>
  <si>
    <t>填表說明：本表黃底標式欄位均已帶入公式，為方便資料列印系所可自行隱藏欄位，但請勿任意刪除。</t>
    <phoneticPr fontId="2" type="noConversion"/>
  </si>
  <si>
    <t>碩士班</t>
    <phoneticPr fontId="1" type="noConversion"/>
  </si>
  <si>
    <t>碩士在職專班</t>
    <phoneticPr fontId="1" type="noConversion"/>
  </si>
  <si>
    <t>進修學士班</t>
    <phoneticPr fontId="1" type="noConversion"/>
  </si>
  <si>
    <t>二年制在職專班</t>
    <phoneticPr fontId="1" type="noConversion"/>
  </si>
  <si>
    <t>博士班</t>
    <phoneticPr fontId="1" type="noConversion"/>
  </si>
  <si>
    <t>註冊率</t>
  </si>
  <si>
    <t>核定名額</t>
    <phoneticPr fontId="1" type="noConversion"/>
  </si>
  <si>
    <r>
      <t>報考數</t>
    </r>
    <r>
      <rPr>
        <b/>
        <sz val="10"/>
        <color rgb="FF0000FF"/>
        <rFont val="微軟正黑體"/>
        <family val="2"/>
        <charset val="136"/>
      </rPr>
      <t>(單招學系等)</t>
    </r>
    <phoneticPr fontId="1" type="noConversion"/>
  </si>
  <si>
    <r>
      <t>報考數</t>
    </r>
    <r>
      <rPr>
        <b/>
        <sz val="10"/>
        <color rgb="FF0000FF"/>
        <rFont val="微軟正黑體"/>
        <family val="2"/>
        <charset val="136"/>
      </rPr>
      <t>(單招學系等)</t>
    </r>
    <phoneticPr fontId="1" type="noConversion"/>
  </si>
  <si>
    <t>職員</t>
    <phoneticPr fontId="1" type="noConversion"/>
  </si>
  <si>
    <t>最近一次評鑑結果</t>
    <phoneticPr fontId="2" type="noConversion"/>
  </si>
  <si>
    <t>師資結構</t>
    <phoneticPr fontId="2" type="noConversion"/>
  </si>
  <si>
    <t>學系新設碩士班應有9名；新設博士班應有11名，且副教授應達4名以上，助理教授應達三分之二以上。
獨立所新設碩博士班應有5名-7名助理教授，且副教授應達3名以上。</t>
    <phoneticPr fontId="2" type="noConversion"/>
  </si>
  <si>
    <t>新設</t>
    <phoneticPr fontId="1" type="noConversion"/>
  </si>
  <si>
    <t>符合新設碩士班師資標準：專任9名-副教授以上4名，助理教授以上6名</t>
    <phoneticPr fontId="2" type="noConversion"/>
  </si>
  <si>
    <t>教師</t>
    <phoneticPr fontId="1" type="noConversion"/>
  </si>
  <si>
    <t>行政人員</t>
    <phoneticPr fontId="1" type="noConversion"/>
  </si>
  <si>
    <t>約聘助理</t>
    <phoneticPr fontId="1" type="noConversion"/>
  </si>
  <si>
    <t>師資小計</t>
    <phoneticPr fontId="1" type="noConversion"/>
  </si>
  <si>
    <t>職員小計</t>
    <phoneticPr fontId="1" type="noConversion"/>
  </si>
  <si>
    <t>專兼任</t>
    <phoneticPr fontId="1" type="noConversion"/>
  </si>
  <si>
    <t>行政人員</t>
    <phoneticPr fontId="1" type="noConversion"/>
  </si>
  <si>
    <t>師資</t>
    <phoneticPr fontId="1" type="noConversion"/>
  </si>
  <si>
    <t>1名講師升等為助理教授</t>
    <phoneticPr fontId="1" type="noConversion"/>
  </si>
  <si>
    <t>新聘2名助理教授</t>
    <phoneticPr fontId="1" type="noConversion"/>
  </si>
  <si>
    <t>補充說明</t>
    <phoneticPr fontId="1" type="noConversion"/>
  </si>
  <si>
    <t>配合系務發展計畫增聘1名專職助理</t>
    <phoneticPr fontId="1" type="noConversion"/>
  </si>
  <si>
    <t>裁撤1名助教</t>
    <phoneticPr fontId="1" type="noConversion"/>
  </si>
  <si>
    <t>配合新設單位增加1名組員</t>
    <phoneticPr fontId="1" type="noConversion"/>
  </si>
  <si>
    <t>(1)教職員人力現況</t>
    <phoneticPr fontId="2" type="noConversion"/>
  </si>
  <si>
    <t>1名教授退休；1名副教授借調○○大學</t>
    <phoneticPr fontId="1" type="noConversion"/>
  </si>
  <si>
    <t>授課師資</t>
    <phoneticPr fontId="1" type="noConversion"/>
  </si>
  <si>
    <t>專任
兼任</t>
    <phoneticPr fontId="1" type="noConversion"/>
  </si>
  <si>
    <t>○○○</t>
    <phoneticPr fontId="1" type="noConversion"/>
  </si>
  <si>
    <t>專任</t>
    <phoneticPr fontId="1" type="noConversion"/>
  </si>
  <si>
    <t>風險管理系</t>
    <phoneticPr fontId="1" type="noConversion"/>
  </si>
  <si>
    <t>專任</t>
    <phoneticPr fontId="1" type="noConversion"/>
  </si>
  <si>
    <t>林○○</t>
    <phoneticPr fontId="1" type="noConversion"/>
  </si>
  <si>
    <t>陳○○</t>
    <phoneticPr fontId="1" type="noConversion"/>
  </si>
  <si>
    <t>職級</t>
    <phoneticPr fontId="1" type="noConversion"/>
  </si>
  <si>
    <t>助理教授</t>
    <phoneticPr fontId="1" type="noConversion"/>
  </si>
  <si>
    <t>教授</t>
    <phoneticPr fontId="1" type="noConversion"/>
  </si>
  <si>
    <t>教授
副教授
助理教授
講師</t>
    <phoneticPr fontId="1" type="noConversion"/>
  </si>
  <si>
    <t>兼任</t>
    <phoneticPr fontId="1" type="noConversion"/>
  </si>
  <si>
    <t>講師</t>
    <phoneticPr fontId="1" type="noConversion"/>
  </si>
  <si>
    <t>李○○</t>
    <phoneticPr fontId="1" type="noConversion"/>
  </si>
  <si>
    <t>優先排課教室</t>
  </si>
  <si>
    <t>專業教室</t>
  </si>
  <si>
    <t>AA102</t>
  </si>
  <si>
    <t>AA103</t>
  </si>
  <si>
    <t>AA104</t>
  </si>
  <si>
    <t>AA105</t>
  </si>
  <si>
    <t>AA106</t>
  </si>
  <si>
    <t>AA107</t>
  </si>
  <si>
    <t>面積統計</t>
    <phoneticPr fontId="1" type="noConversion"/>
  </si>
  <si>
    <t>調整後管理單位</t>
    <phoneticPr fontId="1" type="noConversion"/>
  </si>
  <si>
    <t>類別</t>
    <phoneticPr fontId="1" type="noConversion"/>
  </si>
  <si>
    <t>現有空間</t>
    <phoneticPr fontId="1" type="noConversion"/>
  </si>
  <si>
    <t>現有</t>
    <phoneticPr fontId="1" type="noConversion"/>
  </si>
  <si>
    <t>新增</t>
    <phoneticPr fontId="1" type="noConversion"/>
  </si>
  <si>
    <t>AA108</t>
  </si>
  <si>
    <t>AA109</t>
  </si>
  <si>
    <t>補充說明</t>
    <phoneticPr fontId="1" type="noConversion"/>
  </si>
  <si>
    <t>總計</t>
    <phoneticPr fontId="1" type="noConversion"/>
  </si>
  <si>
    <t>是否擔任行政職</t>
    <phoneticPr fontId="1" type="noConversion"/>
  </si>
  <si>
    <t>○○系主任</t>
    <phoneticPr fontId="1" type="noConversion"/>
  </si>
  <si>
    <t>○○組長</t>
    <phoneticPr fontId="1" type="noConversion"/>
  </si>
  <si>
    <r>
      <t>※使用空間面積與間數統計：以「</t>
    </r>
    <r>
      <rPr>
        <b/>
        <sz val="12"/>
        <color rgb="FFFF0000"/>
        <rFont val="微軟正黑體"/>
        <family val="2"/>
        <charset val="136"/>
      </rPr>
      <t>申請單位實質使用空間</t>
    </r>
    <r>
      <rPr>
        <sz val="12"/>
        <color rgb="FF0000FF"/>
        <rFont val="微軟正黑體"/>
        <family val="2"/>
        <charset val="136"/>
      </rPr>
      <t>」進行具體填報</t>
    </r>
    <phoneticPr fontId="1" type="noConversion"/>
  </si>
  <si>
    <t>學院所屬專業教室轉為新設學程使用</t>
    <phoneticPr fontId="1" type="noConversion"/>
  </si>
  <si>
    <t>使用空間詳細列表</t>
    <phoneticPr fontId="2" type="noConversion"/>
  </si>
  <si>
    <t>排序</t>
    <phoneticPr fontId="1" type="noConversion"/>
  </si>
  <si>
    <t>學院改隸</t>
    <phoneticPr fontId="2" type="noConversion"/>
  </si>
  <si>
    <t>原隸屬學院</t>
    <phoneticPr fontId="2" type="noConversion"/>
  </si>
  <si>
    <t>改隸後學院</t>
    <phoneticPr fontId="1" type="noConversion"/>
  </si>
  <si>
    <t>(1)學院改隸</t>
    <phoneticPr fontId="2" type="noConversion"/>
  </si>
  <si>
    <t>(2)學系更名</t>
    <phoneticPr fontId="2" type="noConversion"/>
  </si>
  <si>
    <t>系所更名</t>
    <phoneticPr fontId="2" type="noConversion"/>
  </si>
  <si>
    <t>國教處</t>
    <phoneticPr fontId="2" type="noConversion"/>
  </si>
  <si>
    <t>民生學院</t>
    <phoneticPr fontId="1" type="noConversion"/>
  </si>
  <si>
    <t>原系所名稱</t>
    <phoneticPr fontId="2" type="noConversion"/>
  </si>
  <si>
    <t>修正後名稱</t>
    <phoneticPr fontId="1" type="noConversion"/>
  </si>
  <si>
    <t>學系</t>
    <phoneticPr fontId="1" type="noConversion"/>
  </si>
  <si>
    <t>(2)-B  學位學程學生數</t>
    <phoneticPr fontId="2" type="noConversion"/>
  </si>
  <si>
    <t>他校相近系所隸屬學院實例</t>
    <phoneticPr fontId="2" type="noConversion"/>
  </si>
  <si>
    <t>申請調整單位</t>
    <phoneticPr fontId="1" type="noConversion"/>
  </si>
  <si>
    <r>
      <rPr>
        <b/>
        <sz val="12"/>
        <color rgb="FF0000FF"/>
        <rFont val="微軟正黑體"/>
        <family val="2"/>
        <charset val="136"/>
      </rPr>
      <t>文化-商學院</t>
    </r>
    <r>
      <rPr>
        <sz val="12"/>
        <color theme="1"/>
        <rFont val="微軟正黑體"/>
        <family val="2"/>
        <charset val="136"/>
      </rPr>
      <t xml:space="preserve">-時尚與創意產業品牌建構及經營管理學士學位學程
</t>
    </r>
    <r>
      <rPr>
        <b/>
        <sz val="12"/>
        <color rgb="FF0000FF"/>
        <rFont val="微軟正黑體"/>
        <family val="2"/>
        <charset val="136"/>
      </rPr>
      <t>實踐-文化與創意學院</t>
    </r>
    <r>
      <rPr>
        <sz val="12"/>
        <color theme="1"/>
        <rFont val="微軟正黑體"/>
        <family val="2"/>
        <charset val="136"/>
      </rPr>
      <t>-時尚設計學系
……etc.</t>
    </r>
    <phoneticPr fontId="2" type="noConversion"/>
  </si>
  <si>
    <t>保險學系</t>
    <phoneticPr fontId="2" type="noConversion"/>
  </si>
  <si>
    <t>風險管理及保險學系</t>
    <phoneticPr fontId="1" type="noConversion"/>
  </si>
  <si>
    <r>
      <rPr>
        <b/>
        <sz val="12"/>
        <color rgb="FF0000FF"/>
        <rFont val="微軟正黑體"/>
        <family val="2"/>
        <charset val="136"/>
      </rPr>
      <t>政大-商學院</t>
    </r>
    <r>
      <rPr>
        <sz val="12"/>
        <color theme="1"/>
        <rFont val="微軟正黑體"/>
        <family val="2"/>
        <charset val="136"/>
      </rPr>
      <t xml:space="preserve">-風險管理及保險學系
</t>
    </r>
    <r>
      <rPr>
        <b/>
        <sz val="12"/>
        <color rgb="FF0000FF"/>
        <rFont val="微軟正黑體"/>
        <family val="2"/>
        <charset val="136"/>
      </rPr>
      <t>逢甲-金融學院</t>
    </r>
    <r>
      <rPr>
        <sz val="12"/>
        <color theme="1"/>
        <rFont val="微軟正黑體"/>
        <family val="2"/>
        <charset val="136"/>
      </rPr>
      <t>-風險管理及保險學系</t>
    </r>
    <phoneticPr fontId="2" type="noConversion"/>
  </si>
  <si>
    <t>他校相近系所名稱實例</t>
    <phoneticPr fontId="2" type="noConversion"/>
  </si>
  <si>
    <t>類別(必填)</t>
    <phoneticPr fontId="1" type="noConversion"/>
  </si>
  <si>
    <t>經費項目</t>
    <phoneticPr fontId="1" type="noConversion"/>
  </si>
  <si>
    <t>費用</t>
    <phoneticPr fontId="1" type="noConversion"/>
  </si>
  <si>
    <t>收入總計</t>
    <phoneticPr fontId="1" type="noConversion"/>
  </si>
  <si>
    <t>支出總計</t>
    <phoneticPr fontId="1" type="noConversion"/>
  </si>
  <si>
    <t>結餘</t>
  </si>
  <si>
    <t>人事費</t>
  </si>
  <si>
    <t>收入</t>
    <phoneticPr fontId="1" type="noConversion"/>
  </si>
  <si>
    <t>支出</t>
    <phoneticPr fontId="1" type="noConversion"/>
  </si>
  <si>
    <t>1名助理教授</t>
    <phoneticPr fontId="1" type="noConversion"/>
  </si>
  <si>
    <t>學雜費</t>
    <phoneticPr fontId="1" type="noConversion"/>
  </si>
  <si>
    <t>45名學士班</t>
    <phoneticPr fontId="1" type="noConversion"/>
  </si>
  <si>
    <t>收入</t>
    <phoneticPr fontId="1" type="noConversion"/>
  </si>
  <si>
    <t>招生結餘款</t>
    <phoneticPr fontId="1" type="noConversion"/>
  </si>
  <si>
    <t>雜支</t>
    <phoneticPr fontId="1" type="noConversion"/>
  </si>
  <si>
    <t>收入</t>
    <phoneticPr fontId="1" type="noConversion"/>
  </si>
  <si>
    <t>碩專班學雜費</t>
    <phoneticPr fontId="1" type="noConversion"/>
  </si>
  <si>
    <t>10位碩專班</t>
    <phoneticPr fontId="1" type="noConversion"/>
  </si>
  <si>
    <t>碩專鐘點費</t>
    <phoneticPr fontId="1" type="noConversion"/>
  </si>
  <si>
    <t>3名助理教授</t>
    <phoneticPr fontId="1" type="noConversion"/>
  </si>
  <si>
    <t>50名學士班</t>
    <phoneticPr fontId="1" type="noConversion"/>
  </si>
  <si>
    <t>申請單位</t>
    <phoneticPr fontId="1" type="noConversion"/>
  </si>
  <si>
    <t>○○學系</t>
    <phoneticPr fontId="1" type="noConversion"/>
  </si>
  <si>
    <t>必修</t>
    <phoneticPr fontId="1" type="noConversion"/>
  </si>
  <si>
    <t>選修</t>
    <phoneticPr fontId="1" type="noConversion"/>
  </si>
  <si>
    <t>小計</t>
    <phoneticPr fontId="1" type="noConversion"/>
  </si>
  <si>
    <t>因調整案而新開之授學時數</t>
    <phoneticPr fontId="1" type="noConversion"/>
  </si>
  <si>
    <t>○○系</t>
    <phoneticPr fontId="1" type="noConversion"/>
  </si>
  <si>
    <t>資管系</t>
    <phoneticPr fontId="1" type="noConversion"/>
  </si>
  <si>
    <t>資管系</t>
    <phoneticPr fontId="1" type="noConversion"/>
  </si>
  <si>
    <t>主聘系所</t>
    <phoneticPr fontId="1" type="noConversion"/>
  </si>
  <si>
    <t>二、基本資料：調整方式</t>
    <phoneticPr fontId="1" type="noConversion"/>
  </si>
  <si>
    <t>系所</t>
    <phoneticPr fontId="1" type="noConversion"/>
  </si>
  <si>
    <t>學校</t>
    <phoneticPr fontId="1" type="noConversion"/>
  </si>
  <si>
    <t>排序</t>
    <phoneticPr fontId="1" type="noConversion"/>
  </si>
  <si>
    <t>日學</t>
    <phoneticPr fontId="1" type="noConversion"/>
  </si>
  <si>
    <t>碩士</t>
    <phoneticPr fontId="1" type="noConversion"/>
  </si>
  <si>
    <t>碩專</t>
    <phoneticPr fontId="1" type="noConversion"/>
  </si>
  <si>
    <t>博士</t>
    <phoneticPr fontId="1" type="noConversion"/>
  </si>
  <si>
    <t>招生人數</t>
    <phoneticPr fontId="1" type="noConversion"/>
  </si>
  <si>
    <t>進學(含二年制)</t>
    <phoneticPr fontId="1" type="noConversion"/>
  </si>
  <si>
    <t>標竿</t>
    <phoneticPr fontId="1" type="noConversion"/>
  </si>
  <si>
    <t>A大</t>
    <phoneticPr fontId="1" type="noConversion"/>
  </si>
  <si>
    <t>同級</t>
    <phoneticPr fontId="1" type="noConversion"/>
  </si>
  <si>
    <t>輔大</t>
    <phoneticPr fontId="1" type="noConversion"/>
  </si>
  <si>
    <t>B大</t>
    <phoneticPr fontId="1" type="noConversion"/>
  </si>
  <si>
    <t>C大</t>
    <phoneticPr fontId="1" type="noConversion"/>
  </si>
  <si>
    <t>D大</t>
    <phoneticPr fontId="1" type="noConversion"/>
  </si>
  <si>
    <t>輔大</t>
    <phoneticPr fontId="1" type="noConversion"/>
  </si>
  <si>
    <t>E大</t>
    <phoneticPr fontId="1" type="noConversion"/>
  </si>
  <si>
    <t>F大</t>
    <phoneticPr fontId="1" type="noConversion"/>
  </si>
  <si>
    <t>風險管理暨保險系</t>
    <phoneticPr fontId="1" type="noConversion"/>
  </si>
  <si>
    <t>風險分析系</t>
    <phoneticPr fontId="1" type="noConversion"/>
  </si>
  <si>
    <t>風險管理系</t>
    <phoneticPr fontId="1" type="noConversion"/>
  </si>
  <si>
    <t>投資風險分析系</t>
    <phoneticPr fontId="1" type="noConversion"/>
  </si>
  <si>
    <t>風險暨保險系</t>
    <phoneticPr fontId="1" type="noConversion"/>
  </si>
  <si>
    <t>辦學特色或強項</t>
    <phoneticPr fontId="1" type="noConversion"/>
  </si>
  <si>
    <t>風險策略研究</t>
    <phoneticPr fontId="1" type="noConversion"/>
  </si>
  <si>
    <t>區域開發評估</t>
    <phoneticPr fontId="1" type="noConversion"/>
  </si>
  <si>
    <t>健康風險管理</t>
    <phoneticPr fontId="1" type="noConversion"/>
  </si>
  <si>
    <t>財務管理及保險學</t>
    <phoneticPr fontId="1" type="noConversion"/>
  </si>
  <si>
    <t>財經法律與精算科學</t>
    <phoneticPr fontId="1" type="noConversion"/>
  </si>
  <si>
    <t>財務管理與實務專題操作</t>
    <phoneticPr fontId="1" type="noConversion"/>
  </si>
  <si>
    <t>商學院</t>
  </si>
  <si>
    <t>財務金融學院</t>
  </si>
  <si>
    <t>金融學院</t>
  </si>
  <si>
    <t>商學與管理學院</t>
  </si>
  <si>
    <t>管理學院</t>
    <phoneticPr fontId="1" type="noConversion"/>
  </si>
  <si>
    <t>財經學群</t>
    <phoneticPr fontId="1" type="noConversion"/>
  </si>
  <si>
    <t>學院</t>
    <phoneticPr fontId="1" type="noConversion"/>
  </si>
  <si>
    <t>所轄系所</t>
    <phoneticPr fontId="1" type="noConversion"/>
  </si>
  <si>
    <t>企業管理學系、金融學系、科技管理研究所、風險管理與保險學系、財務管理學系、商管專業學院碩士學位學程、國際經營管理英語碩士學位學程、國際經營與貿易學系、統計學系、智慧財產研究所、會計學系、經營管理碩士學程、資訊管理學系、管理碩士學程</t>
    <phoneticPr fontId="1" type="noConversion"/>
  </si>
  <si>
    <t>會計資訊系、金融系、金融系碩士班理財組、財務管理系、財務金融研究所、風險管理與保險系</t>
    <phoneticPr fontId="1" type="noConversion"/>
  </si>
  <si>
    <t>金融博士學位學程、金融碩士在職專班、財務金融學系、風險管理與保險學系</t>
    <phoneticPr fontId="1" type="noConversion"/>
  </si>
  <si>
    <t>會計學系、企業管理學系、國際經營與貿易學系、財務金融學系、高階經營管理碩士在職專班、統計學系、資訊管理學系</t>
    <phoneticPr fontId="1" type="noConversion"/>
  </si>
  <si>
    <t>會計資訊系、會計財稅研究所、國際商務系、財務金融系、財政稅務系</t>
    <phoneticPr fontId="1" type="noConversion"/>
  </si>
  <si>
    <t>會計資訊科、會計資訊系、企業管理科、企業管理系、國際貿易運籌科、國際貿易運籌系、財務金融系、金融與風險管理系、行銷與流通管理系、財經法律系</t>
    <phoneticPr fontId="1" type="noConversion"/>
  </si>
  <si>
    <t>亞洲管理課程</t>
    <phoneticPr fontId="1" type="noConversion"/>
  </si>
  <si>
    <t>發展最健全的保險相關科系</t>
    <phoneticPr fontId="1" type="noConversion"/>
  </si>
  <si>
    <t>跨領域之科系整合課程</t>
    <phoneticPr fontId="1" type="noConversion"/>
  </si>
  <si>
    <t>會計稅務專業</t>
    <phoneticPr fontId="1" type="noConversion"/>
  </si>
  <si>
    <t>投資理財和投資組合管理的應用
模擬實驗室的操作</t>
    <phoneticPr fontId="1" type="noConversion"/>
  </si>
  <si>
    <t>管理教育與研究</t>
    <phoneticPr fontId="1" type="noConversion"/>
  </si>
  <si>
    <t>填表說明：請提供同領域至少3個標竿等級學校，以及3個同級競爭學校。(詳參表內範例)</t>
    <phoneticPr fontId="1" type="noConversion"/>
  </si>
  <si>
    <t>二、教職員人力現況</t>
    <phoneticPr fontId="1" type="noConversion"/>
  </si>
  <si>
    <t>三、空間規劃</t>
    <phoneticPr fontId="1" type="noConversion"/>
  </si>
  <si>
    <t>四、成本會計</t>
    <phoneticPr fontId="1" type="noConversion"/>
  </si>
  <si>
    <t>五、競爭校系：</t>
    <phoneticPr fontId="1" type="noConversion"/>
  </si>
  <si>
    <t>五、同類學院：僅新設學院需填報下表</t>
    <phoneticPr fontId="1" type="noConversion"/>
  </si>
  <si>
    <t>各項師資質量考標準</t>
    <phoneticPr fontId="1" type="noConversion"/>
  </si>
  <si>
    <t>外審委員排除名單：新設單位及大幅調整申請案使用</t>
    <phoneticPr fontId="1" type="noConversion"/>
  </si>
  <si>
    <r>
      <t>六、</t>
    </r>
    <r>
      <rPr>
        <b/>
        <sz val="15"/>
        <color rgb="FF0000FF"/>
        <rFont val="微軟正黑體"/>
        <family val="2"/>
        <charset val="136"/>
      </rPr>
      <t>新設/增班/新設分組</t>
    </r>
    <r>
      <rPr>
        <b/>
        <sz val="15"/>
        <color rgb="FFC00000"/>
        <rFont val="微軟正黑體"/>
        <family val="2"/>
        <charset val="136"/>
      </rPr>
      <t>或</t>
    </r>
    <r>
      <rPr>
        <b/>
        <sz val="15"/>
        <color rgb="FF0000FF"/>
        <rFont val="微軟正黑體"/>
        <family val="2"/>
        <charset val="136"/>
      </rPr>
      <t>領域大幅調整</t>
    </r>
    <r>
      <rPr>
        <b/>
        <sz val="15"/>
        <color rgb="FFC00000"/>
        <rFont val="微軟正黑體"/>
        <family val="2"/>
        <charset val="136"/>
      </rPr>
      <t>申請案開課師資近三年授課時數分析</t>
    </r>
    <phoneticPr fontId="1" type="noConversion"/>
  </si>
  <si>
    <t>系所整併</t>
    <phoneticPr fontId="1" type="noConversion"/>
  </si>
  <si>
    <t>分組獨立新系</t>
    <phoneticPr fontId="1" type="noConversion"/>
  </si>
  <si>
    <t>新設分組</t>
    <phoneticPr fontId="1" type="noConversion"/>
  </si>
  <si>
    <t>增班</t>
    <phoneticPr fontId="1" type="noConversion"/>
  </si>
  <si>
    <t>分組整併</t>
    <phoneticPr fontId="1" type="noConversion"/>
  </si>
  <si>
    <t>系所更名</t>
    <phoneticPr fontId="1" type="noConversion"/>
  </si>
  <si>
    <t>減班</t>
    <phoneticPr fontId="1" type="noConversion"/>
  </si>
  <si>
    <t>停招</t>
    <phoneticPr fontId="1" type="noConversion"/>
  </si>
  <si>
    <t>裁撤</t>
    <phoneticPr fontId="1" type="noConversion"/>
  </si>
  <si>
    <t>生師比概算</t>
    <phoneticPr fontId="1" type="noConversion"/>
  </si>
  <si>
    <t>1-招生在學</t>
    <phoneticPr fontId="1" type="noConversion"/>
  </si>
  <si>
    <t>2-教職人力</t>
    <phoneticPr fontId="1" type="noConversion"/>
  </si>
  <si>
    <t>3-空間</t>
    <phoneticPr fontId="1" type="noConversion"/>
  </si>
  <si>
    <t>4-成本會計</t>
    <phoneticPr fontId="1" type="noConversion"/>
  </si>
  <si>
    <t>5-競爭校系</t>
    <phoneticPr fontId="1" type="noConversion"/>
  </si>
  <si>
    <t>6-授課時數</t>
    <phoneticPr fontId="1" type="noConversion"/>
  </si>
  <si>
    <t>0-外審委員排除名單</t>
    <phoneticPr fontId="1" type="noConversion"/>
  </si>
  <si>
    <t>微幅增/減額</t>
    <phoneticPr fontId="1" type="noConversion"/>
  </si>
  <si>
    <t>新設系所</t>
    <phoneticPr fontId="1" type="noConversion"/>
  </si>
  <si>
    <t>各類申請案須填寫之基本資料對照表</t>
    <phoneticPr fontId="1" type="noConversion"/>
  </si>
  <si>
    <t>※</t>
  </si>
  <si>
    <t>序號</t>
    <phoneticPr fontId="2" type="noConversion"/>
  </si>
  <si>
    <t>開課名稱(註2)</t>
    <phoneticPr fontId="2" type="noConversion"/>
  </si>
  <si>
    <t>基本資料表</t>
    <phoneticPr fontId="2" type="noConversion"/>
  </si>
  <si>
    <t>現有專任師資15員，其中副教授以上者10員，助理教授以上者15員；兼任師資0員。</t>
    <phoneticPr fontId="2" type="noConversion"/>
  </si>
  <si>
    <t>職　稱</t>
  </si>
  <si>
    <t>姓名</t>
  </si>
  <si>
    <t>最高學歷</t>
  </si>
  <si>
    <t>專　長</t>
  </si>
  <si>
    <t>備　　註</t>
  </si>
  <si>
    <r>
      <t>專任</t>
    </r>
    <r>
      <rPr>
        <sz val="12"/>
        <rFont val="Times New Roman"/>
        <family val="1"/>
      </rPr>
      <t/>
    </r>
    <phoneticPr fontId="2" type="noConversion"/>
  </si>
  <si>
    <t>:</t>
    <phoneticPr fontId="2" type="noConversion"/>
  </si>
  <si>
    <t>智慧財產研究所主聘</t>
    <phoneticPr fontId="2" type="noConversion"/>
  </si>
  <si>
    <t>一、主要支援之學系(研究所)為經濟學系，現有專任師資11員，其中副教授以上者8員，助理教授以上者10員；兼任師資2員。</t>
    <phoneticPr fontId="2" type="noConversion"/>
  </si>
  <si>
    <t>專任/兼任</t>
  </si>
  <si>
    <t>資訊管理系主聘，經濟系從聘</t>
    <phoneticPr fontId="2" type="noConversion"/>
  </si>
  <si>
    <t>會計系主聘，經濟系從聘</t>
    <phoneticPr fontId="2" type="noConversion"/>
  </si>
  <si>
    <t>企業管理系主聘</t>
    <phoneticPr fontId="2" type="noConversion"/>
  </si>
  <si>
    <t>註2：目前在學校擔任專任教師所開課名稱</t>
    <phoneticPr fontId="2" type="noConversion"/>
  </si>
  <si>
    <r>
      <t>8-研究產出(</t>
    </r>
    <r>
      <rPr>
        <b/>
        <sz val="12"/>
        <color rgb="FFFF0000"/>
        <rFont val="微軟正黑體"/>
        <family val="2"/>
        <charset val="136"/>
      </rPr>
      <t>博班</t>
    </r>
    <r>
      <rPr>
        <b/>
        <sz val="12"/>
        <color rgb="FF0000FF"/>
        <rFont val="微軟正黑體"/>
        <family val="2"/>
        <charset val="136"/>
      </rPr>
      <t>)</t>
    </r>
    <phoneticPr fontId="1" type="noConversion"/>
  </si>
  <si>
    <t>系所轉型學程</t>
    <phoneticPr fontId="1" type="noConversion"/>
  </si>
  <si>
    <t>投資風險管理分析</t>
    <phoneticPr fontId="1" type="noConversion"/>
  </si>
  <si>
    <t>風險分析系</t>
  </si>
  <si>
    <t>4 + X 專班</t>
    <phoneticPr fontId="1" type="noConversion"/>
  </si>
  <si>
    <t>產碩專班</t>
    <phoneticPr fontId="1" type="noConversion"/>
  </si>
  <si>
    <t>境外專班</t>
    <phoneticPr fontId="1" type="noConversion"/>
  </si>
  <si>
    <t>數位碩專班</t>
    <phoneticPr fontId="1" type="noConversion"/>
  </si>
  <si>
    <t>※</t>
    <phoneticPr fontId="1" type="noConversion"/>
  </si>
  <si>
    <t>※</t>
    <phoneticPr fontId="1" type="noConversion"/>
  </si>
  <si>
    <t>上學期</t>
    <phoneticPr fontId="1" type="noConversion"/>
  </si>
  <si>
    <t>下學期</t>
    <phoneticPr fontId="1" type="noConversion"/>
  </si>
  <si>
    <t>上學期</t>
    <phoneticPr fontId="1" type="noConversion"/>
  </si>
  <si>
    <t>下學期</t>
    <phoneticPr fontId="1" type="noConversion"/>
  </si>
  <si>
    <t>上學期</t>
    <phoneticPr fontId="1" type="noConversion"/>
  </si>
  <si>
    <r>
      <t>※以當學年度</t>
    </r>
    <r>
      <rPr>
        <b/>
        <sz val="14"/>
        <color rgb="FFFF0000"/>
        <rFont val="微軟正黑體"/>
        <family val="2"/>
        <charset val="136"/>
      </rPr>
      <t>支援系所所有專任師資</t>
    </r>
    <r>
      <rPr>
        <b/>
        <sz val="14"/>
        <color rgb="FF0000FF"/>
        <rFont val="微軟正黑體"/>
        <family val="2"/>
        <charset val="136"/>
      </rPr>
      <t>列表。</t>
    </r>
    <phoneticPr fontId="2" type="noConversion"/>
  </si>
  <si>
    <r>
      <t>預計增減支援師資數</t>
    </r>
    <r>
      <rPr>
        <b/>
        <sz val="12"/>
        <color rgb="FF0000FF"/>
        <rFont val="微軟正黑體"/>
        <family val="2"/>
        <charset val="136"/>
      </rPr>
      <t>(請自填)</t>
    </r>
    <phoneticPr fontId="2" type="noConversion"/>
  </si>
  <si>
    <r>
      <t>各系預計增減專任資數</t>
    </r>
    <r>
      <rPr>
        <b/>
        <sz val="12"/>
        <color rgb="FF0000FF"/>
        <rFont val="微軟正黑體"/>
        <family val="2"/>
        <charset val="136"/>
      </rPr>
      <t>(請自填)</t>
    </r>
    <phoneticPr fontId="2" type="noConversion"/>
  </si>
  <si>
    <t>學位學程專任師資</t>
    <phoneticPr fontId="2" type="noConversion"/>
  </si>
  <si>
    <t>(3)-C  學位學程專任支援系所現有專任教師數(計算生師比之重要參考數據)</t>
    <phoneticPr fontId="2" type="noConversion"/>
  </si>
  <si>
    <t>(3)-B  學位學程專任支援開課教師數(計算講師比之重要參考數據)</t>
    <phoneticPr fontId="2" type="noConversion"/>
  </si>
  <si>
    <t>原住民專班</t>
    <phoneticPr fontId="1" type="noConversion"/>
  </si>
  <si>
    <t>與國外大學合辦學位專班</t>
    <phoneticPr fontId="1" type="noConversion"/>
  </si>
  <si>
    <t>※(兩校)</t>
  </si>
  <si>
    <t>※(兩校)</t>
    <phoneticPr fontId="1" type="noConversion"/>
  </si>
  <si>
    <t>※(兩校)</t>
    <phoneticPr fontId="1" type="noConversion"/>
  </si>
  <si>
    <t>※(本校)</t>
    <phoneticPr fontId="1" type="noConversion"/>
  </si>
  <si>
    <t>※(本國)</t>
    <phoneticPr fontId="1" type="noConversion"/>
  </si>
  <si>
    <t>申請單位/支援單位</t>
    <phoneticPr fontId="1" type="noConversion"/>
  </si>
  <si>
    <t>一、招生在學情形(一系一張)</t>
    <phoneticPr fontId="1" type="noConversion"/>
  </si>
  <si>
    <r>
      <t xml:space="preserve">專兼任
</t>
    </r>
    <r>
      <rPr>
        <sz val="10"/>
        <color rgb="FFFF0000"/>
        <rFont val="微軟正黑體"/>
        <family val="2"/>
        <charset val="136"/>
      </rPr>
      <t>(外系專任來兼課仍標示專任)</t>
    </r>
    <phoneticPr fontId="1" type="noConversion"/>
  </si>
  <si>
    <t>超鐘點數(上學期)</t>
    <phoneticPr fontId="1" type="noConversion"/>
  </si>
  <si>
    <t>超鐘點數(下學期)</t>
    <phoneticPr fontId="1" type="noConversion"/>
  </si>
  <si>
    <t>授課總時數</t>
    <phoneticPr fontId="1" type="noConversion"/>
  </si>
  <si>
    <r>
      <rPr>
        <sz val="11"/>
        <color theme="1"/>
        <rFont val="微軟正黑體"/>
        <family val="2"/>
        <charset val="136"/>
      </rPr>
      <t>申請超鐘點數</t>
    </r>
    <r>
      <rPr>
        <sz val="9"/>
        <color theme="1"/>
        <rFont val="微軟正黑體"/>
        <family val="2"/>
        <charset val="136"/>
      </rPr>
      <t>(上學期)</t>
    </r>
    <phoneticPr fontId="1" type="noConversion"/>
  </si>
  <si>
    <r>
      <rPr>
        <sz val="11"/>
        <color theme="1"/>
        <rFont val="微軟正黑體"/>
        <family val="2"/>
        <charset val="136"/>
      </rPr>
      <t>申請超鐘點數</t>
    </r>
    <r>
      <rPr>
        <sz val="9"/>
        <color theme="1"/>
        <rFont val="微軟正黑體"/>
        <family val="2"/>
        <charset val="136"/>
      </rPr>
      <t>(下學期)</t>
    </r>
    <phoneticPr fontId="1" type="noConversion"/>
  </si>
  <si>
    <t>平均授課時數</t>
    <phoneticPr fontId="1" type="noConversion"/>
  </si>
  <si>
    <t>授課總時數</t>
    <phoneticPr fontId="1" type="noConversion"/>
  </si>
  <si>
    <t>平均授課時數</t>
    <phoneticPr fontId="1" type="noConversion"/>
  </si>
  <si>
    <t>超鐘點數總計</t>
    <phoneticPr fontId="1" type="noConversion"/>
  </si>
  <si>
    <t>超鐘點數總計</t>
    <phoneticPr fontId="1" type="noConversion"/>
  </si>
  <si>
    <r>
      <t>7-2師資列表(</t>
    </r>
    <r>
      <rPr>
        <b/>
        <sz val="12"/>
        <color rgb="FFFF0000"/>
        <rFont val="微軟正黑體"/>
        <family val="2"/>
        <charset val="136"/>
      </rPr>
      <t>博班</t>
    </r>
    <r>
      <rPr>
        <b/>
        <sz val="12"/>
        <color rgb="FF0000FF"/>
        <rFont val="微軟正黑體"/>
        <family val="2"/>
        <charset val="136"/>
      </rPr>
      <t>)</t>
    </r>
    <phoneticPr fontId="1" type="noConversion"/>
  </si>
  <si>
    <t>培育研發菁英博士學程</t>
    <phoneticPr fontId="1" type="noConversion"/>
  </si>
  <si>
    <r>
      <t>7-1師資列表(</t>
    </r>
    <r>
      <rPr>
        <b/>
        <sz val="12"/>
        <color rgb="FFFF0000"/>
        <rFont val="微軟正黑體"/>
        <family val="2"/>
        <charset val="136"/>
      </rPr>
      <t>新設學院招生/學程</t>
    </r>
    <r>
      <rPr>
        <b/>
        <sz val="12"/>
        <color rgb="FF0000FF"/>
        <rFont val="微軟正黑體"/>
        <family val="2"/>
        <charset val="136"/>
      </rPr>
      <t>)</t>
    </r>
    <phoneticPr fontId="1" type="noConversion"/>
  </si>
  <si>
    <t>(2)未來三年專任教職員人力變化預估</t>
    <phoneticPr fontId="2" type="noConversion"/>
  </si>
  <si>
    <t>(未任行政職者空白即可)</t>
    <phoneticPr fontId="1" type="noConversion"/>
  </si>
  <si>
    <r>
      <t>專任</t>
    </r>
    <r>
      <rPr>
        <sz val="12"/>
        <rFont val="Times New Roman"/>
        <family val="1"/>
      </rPr>
      <t/>
    </r>
    <phoneticPr fontId="2" type="noConversion"/>
  </si>
  <si>
    <t>申請博士班/博士學位學程學術條件自我檢核表</t>
    <phoneticPr fontId="2" type="noConversion"/>
  </si>
  <si>
    <r>
      <t>表5：</t>
    </r>
    <r>
      <rPr>
        <sz val="12"/>
        <color rgb="FFFF0000"/>
        <rFont val="微軟正黑體"/>
        <family val="2"/>
        <charset val="136"/>
      </rPr>
      <t>(自填所屬審查領域)</t>
    </r>
    <phoneticPr fontId="2" type="noConversion"/>
  </si>
  <si>
    <r>
      <t>校名：</t>
    </r>
    <r>
      <rPr>
        <sz val="12"/>
        <color indexed="12"/>
        <rFont val="微軟正黑體"/>
        <family val="2"/>
        <charset val="136"/>
      </rPr>
      <t>輔仁大學</t>
    </r>
    <phoneticPr fontId="2" type="noConversion"/>
  </si>
  <si>
    <r>
      <t>申請案名：</t>
    </r>
    <r>
      <rPr>
        <sz val="12"/>
        <color indexed="12"/>
        <rFont val="微軟正黑體"/>
        <family val="2"/>
        <charset val="136"/>
      </rPr>
      <t>○○系※※博士班</t>
    </r>
    <phoneticPr fontId="2" type="noConversion"/>
  </si>
  <si>
    <r>
      <t>1.論文篇數(含產學合作成果)：合計</t>
    </r>
    <r>
      <rPr>
        <sz val="12"/>
        <color indexed="12"/>
        <rFont val="微軟正黑體"/>
        <family val="2"/>
        <charset val="136"/>
      </rPr>
      <t>○</t>
    </r>
    <r>
      <rPr>
        <sz val="12"/>
        <rFont val="微軟正黑體"/>
        <family val="2"/>
        <charset val="136"/>
      </rPr>
      <t>篇，每人平均(總篇數/專任教師數)：</t>
    </r>
    <r>
      <rPr>
        <sz val="12"/>
        <color rgb="FF0000FF"/>
        <rFont val="微軟正黑體"/>
        <family val="2"/>
        <charset val="136"/>
      </rPr>
      <t>○</t>
    </r>
    <r>
      <rPr>
        <sz val="12"/>
        <rFont val="微軟正黑體"/>
        <family val="2"/>
        <charset val="136"/>
      </rPr>
      <t>篇</t>
    </r>
    <phoneticPr fontId="2" type="noConversion"/>
  </si>
  <si>
    <t>編號</t>
    <phoneticPr fontId="2" type="noConversion"/>
  </si>
  <si>
    <t>日期</t>
    <phoneticPr fontId="2" type="noConversion"/>
  </si>
  <si>
    <t>作者</t>
    <phoneticPr fontId="2" type="noConversion"/>
  </si>
  <si>
    <t>教師職稱</t>
    <phoneticPr fontId="2" type="noConversion"/>
  </si>
  <si>
    <t>期刊/論文名稱</t>
    <phoneticPr fontId="2" type="noConversion"/>
  </si>
  <si>
    <t>發表期刊名稱/期數</t>
    <phoneticPr fontId="2" type="noConversion"/>
  </si>
  <si>
    <t>審查單位</t>
    <phoneticPr fontId="2" type="noConversion"/>
  </si>
  <si>
    <t>是否發表於具公信力之資料庫</t>
    <phoneticPr fontId="2" type="noConversion"/>
  </si>
  <si>
    <t>□是□否</t>
    <phoneticPr fontId="2" type="noConversion"/>
  </si>
  <si>
    <t>產學合作計畫名稱</t>
    <phoneticPr fontId="2" type="noConversion"/>
  </si>
  <si>
    <t>教師姓名</t>
    <phoneticPr fontId="2" type="noConversion"/>
  </si>
  <si>
    <t>職稱</t>
    <phoneticPr fontId="2" type="noConversion"/>
  </si>
  <si>
    <t>產學合作成效收益(千元，以契約金額計)</t>
    <phoneticPr fontId="2" type="noConversion"/>
  </si>
  <si>
    <r>
      <t>一、專任教師：</t>
    </r>
    <r>
      <rPr>
        <sz val="12"/>
        <color indexed="12"/>
        <rFont val="微軟正黑體"/>
        <family val="2"/>
        <charset val="136"/>
      </rPr>
      <t>○</t>
    </r>
    <r>
      <rPr>
        <sz val="12"/>
        <rFont val="微軟正黑體"/>
        <family val="2"/>
        <charset val="136"/>
      </rPr>
      <t>名（※專任教師總數應與師資列表之表3相符）</t>
    </r>
    <phoneticPr fontId="2" type="noConversion"/>
  </si>
  <si>
    <t>4.校內若針對申請案有進行自評，建請將學校自評委員姓名填列，以避免本部送至相同委員審查。</t>
    <phoneticPr fontId="2" type="noConversion"/>
  </si>
  <si>
    <t>5.若申請案有「建議不送審教授」，請務必於本表欄位填列。若未填列，本部將不受理另行以電話或其他管道告知。</t>
    <phoneticPr fontId="2" type="noConversion"/>
  </si>
  <si>
    <t>6.「學校自評委員」係校內若就該申請案有送校外審查，其審查委員得填列至該欄位，以避免本部送同一位委員審查；學校對該申請案若未有送校外審查之程序，則無須填列該欄位。</t>
    <phoneticPr fontId="2" type="noConversion"/>
  </si>
  <si>
    <t>優先
序號</t>
    <phoneticPr fontId="2" type="noConversion"/>
  </si>
  <si>
    <t>學校自評
委員</t>
    <phoneticPr fontId="2" type="noConversion"/>
  </si>
  <si>
    <t>建議不送審
教授</t>
    <phoneticPr fontId="2" type="noConversion"/>
  </si>
  <si>
    <t>曾經送審
案名</t>
    <phoneticPr fontId="2" type="noConversion"/>
  </si>
  <si>
    <t>優先
序號</t>
    <phoneticPr fontId="2" type="noConversion"/>
  </si>
  <si>
    <t>曾經送審
案名</t>
    <phoneticPr fontId="2" type="noConversion"/>
  </si>
  <si>
    <t>學校自評
委員</t>
    <phoneticPr fontId="2" type="noConversion"/>
  </si>
  <si>
    <t>＊本表僅適用於申設獨立研究所</t>
    <phoneticPr fontId="2" type="noConversion"/>
  </si>
  <si>
    <t>範例2-2〈國際企業經營管理博士學位學程〉：</t>
    <phoneticPr fontId="2" type="noConversion"/>
  </si>
  <si>
    <t>專任/兼任</t>
    <phoneticPr fontId="2" type="noConversion"/>
  </si>
  <si>
    <t>教授</t>
    <phoneticPr fontId="2" type="noConversion"/>
  </si>
  <si>
    <t>經濟學系主聘</t>
    <phoneticPr fontId="2" type="noConversion"/>
  </si>
  <si>
    <t>:</t>
    <phoneticPr fontId="2" type="noConversion"/>
  </si>
  <si>
    <t>:</t>
    <phoneticPr fontId="2" type="noConversion"/>
  </si>
  <si>
    <t>助理教授</t>
    <phoneticPr fontId="2" type="noConversion"/>
  </si>
  <si>
    <t>專任</t>
    <phoneticPr fontId="2" type="noConversion"/>
  </si>
  <si>
    <t>教授</t>
    <phoneticPr fontId="2" type="noConversion"/>
  </si>
  <si>
    <t>經濟系主聘</t>
    <phoneticPr fontId="2" type="noConversion"/>
  </si>
  <si>
    <t>:</t>
    <phoneticPr fontId="2" type="noConversion"/>
  </si>
  <si>
    <t>兼任</t>
    <phoneticPr fontId="2" type="noConversion"/>
  </si>
  <si>
    <t>二、主要支援之學系(研究所)為企業管理學系，現有專任師資12員，其中副教授以上者8員，助理教授以上者10員；兼任師資0員。</t>
    <phoneticPr fontId="2" type="noConversion"/>
  </si>
  <si>
    <t>序號</t>
    <phoneticPr fontId="2" type="noConversion"/>
  </si>
  <si>
    <t>開課名稱(註2)</t>
    <phoneticPr fontId="2" type="noConversion"/>
  </si>
  <si>
    <t>企業管理系主聘</t>
    <phoneticPr fontId="2" type="noConversion"/>
  </si>
  <si>
    <t>三、主要支援之學系(研究所)為智慧財產研究所，現有專任師資7員，其中副教授以上者5員，助理教授以上者7員；兼任師資0員。</t>
    <phoneticPr fontId="2" type="noConversion"/>
  </si>
  <si>
    <t>專任</t>
    <phoneticPr fontId="2" type="noConversion"/>
  </si>
  <si>
    <t>智慧財產研究所主聘，政治系從聘</t>
    <phoneticPr fontId="2" type="noConversion"/>
  </si>
  <si>
    <t>助理教授</t>
    <phoneticPr fontId="2" type="noConversion"/>
  </si>
  <si>
    <t>智慧財產研究所主聘</t>
    <phoneticPr fontId="2" type="noConversion"/>
  </si>
  <si>
    <t>註1：實際在申請案開課之教師</t>
    <phoneticPr fontId="2" type="noConversion"/>
  </si>
  <si>
    <t>註2：目前在學校擔任專任教師所開課名稱</t>
    <phoneticPr fontId="2" type="noConversion"/>
  </si>
  <si>
    <t>(教授、副教授、助理教授、講師)</t>
  </si>
  <si>
    <t>現有專任師資○員，其中副教授以上者○員，助理教授以上者○員；兼任師資○員。</t>
    <phoneticPr fontId="2" type="noConversion"/>
  </si>
  <si>
    <t>序號</t>
    <phoneticPr fontId="2" type="noConversion"/>
  </si>
  <si>
    <t>表3：現有專任師資(註1)名冊表（學院、學位學程申請案，請填寫實際支援師資，並依主要支援之學系或研究所填寫師資名冊）</t>
    <phoneticPr fontId="2" type="noConversion"/>
  </si>
  <si>
    <t>開課名稱(註2)</t>
    <phoneticPr fontId="2" type="noConversion"/>
  </si>
  <si>
    <t>○○○</t>
    <phoneticPr fontId="2" type="noConversion"/>
  </si>
  <si>
    <t>○○大學
○○博士</t>
    <phoneticPr fontId="2" type="noConversion"/>
  </si>
  <si>
    <t>請註明為○○系(所)主聘或從聘</t>
    <phoneticPr fontId="2" type="noConversion"/>
  </si>
  <si>
    <t>主要支援之學系(研究所)為 ○○○，現有專任師資○員，其中副教授以上者○員，助理教授以上者○員；兼任師資○員。</t>
    <phoneticPr fontId="2" type="noConversion"/>
  </si>
  <si>
    <t>○○○</t>
    <phoneticPr fontId="2" type="noConversion"/>
  </si>
  <si>
    <t>○○大學
○○博士</t>
    <phoneticPr fontId="2" type="noConversion"/>
  </si>
  <si>
    <t>請註明為○○系(所)主聘或從聘</t>
    <phoneticPr fontId="2" type="noConversion"/>
  </si>
  <si>
    <t>註1：實際在申請案所屬系所開課之教師</t>
    <phoneticPr fontId="2" type="noConversion"/>
  </si>
  <si>
    <t>【說明】</t>
    <phoneticPr fontId="2" type="noConversion"/>
  </si>
  <si>
    <t>1.請依博士班、醫事相關類科及師資培育學系之增設/調整案分別填列。</t>
    <phoneticPr fontId="2" type="noConversion"/>
  </si>
  <si>
    <t>2.博士班、醫事相關類科（含學、碩士班）或師資培育學系等案，將分為：人文類、藝術類(含設計類)、教育類(含運動科學類)、管理類、理學類(含生命科學類、農業科學類)、醫學類、社會科學類(含傳播類)、工學類、電資類、法律類等10個領域；另師資培育學系請註明幼兒園、國民小學、中等學校、特殊教育類等，請先評估擇定，上述各本部將召開會議討論確認，如有跨領域之申請案，得填列2個專業審查類別。</t>
    <phoneticPr fontId="2" type="noConversion"/>
  </si>
  <si>
    <r>
      <t>3.</t>
    </r>
    <r>
      <rPr>
        <sz val="12"/>
        <color indexed="8"/>
        <rFont val="微軟正黑體"/>
        <family val="2"/>
        <charset val="136"/>
      </rPr>
      <t>申請案專業審查類別主領域以填列1個為原則，認列主領域外之其他領域請填列於副領域。</t>
    </r>
    <phoneticPr fontId="2" type="noConversion"/>
  </si>
  <si>
    <t>一、博士班/博士學位學程增設/調整案</t>
    <phoneticPr fontId="2" type="noConversion"/>
  </si>
  <si>
    <t>案        名</t>
  </si>
  <si>
    <t>增設
/調整</t>
    <phoneticPr fontId="2" type="noConversion"/>
  </si>
  <si>
    <t>曾經送審學年度</t>
    <phoneticPr fontId="2" type="noConversion"/>
  </si>
  <si>
    <t>曾經送審案名</t>
    <phoneticPr fontId="2" type="noConversion"/>
  </si>
  <si>
    <t>專業審查
類別-主領域</t>
    <phoneticPr fontId="2" type="noConversion"/>
  </si>
  <si>
    <t>專業審查
類別-副領域</t>
    <phoneticPr fontId="2" type="noConversion"/>
  </si>
  <si>
    <t>建議不送審理由
(請簡述)</t>
    <phoneticPr fontId="2" type="noConversion"/>
  </si>
  <si>
    <r>
      <rPr>
        <b/>
        <sz val="14"/>
        <rFont val="微軟正黑體"/>
        <family val="2"/>
        <charset val="136"/>
      </rPr>
      <t>二、醫事相關類科增設/調整案</t>
    </r>
    <r>
      <rPr>
        <sz val="12"/>
        <rFont val="微軟正黑體"/>
        <family val="2"/>
        <charset val="136"/>
      </rPr>
      <t xml:space="preserve">
（一）屬</t>
    </r>
    <r>
      <rPr>
        <b/>
        <sz val="12"/>
        <rFont val="微軟正黑體"/>
        <family val="2"/>
        <charset val="136"/>
      </rPr>
      <t>碩士班：</t>
    </r>
    <r>
      <rPr>
        <sz val="12"/>
        <rFont val="微軟正黑體"/>
        <family val="2"/>
        <charset val="136"/>
      </rPr>
      <t>臨床心理師（臨床心理、行為醫學相關研究所）、諮商心理師（諮商心理相關研究所）、獸醫(校內未設有獸醫學系，但欲申設獸醫研究、獸醫碩士學位學程）之碩士班案。
（二）屬</t>
    </r>
    <r>
      <rPr>
        <b/>
        <sz val="12"/>
        <rFont val="微軟正黑體"/>
        <family val="2"/>
        <charset val="136"/>
      </rPr>
      <t>學士班：</t>
    </r>
    <r>
      <rPr>
        <sz val="12"/>
        <rFont val="微軟正黑體"/>
        <family val="2"/>
        <charset val="136"/>
      </rPr>
      <t>醫師（醫學系）、中醫師（中醫學系）、牙醫師（牙醫學系）、護理師（護理學系）、藥師（藥學系）、醫事檢驗師（醫事檢驗相關學系）、物理治療師（物理治療、復健學系）、職能治療師（職能治療、復健學系）、醫事放射師（醫事放射相關學系）、牙體技術師（牙體技術學系）、獸醫（獸醫、畜牧獸醫學系）。
（三）屬</t>
    </r>
    <r>
      <rPr>
        <b/>
        <sz val="12"/>
        <rFont val="微軟正黑體"/>
        <family val="2"/>
        <charset val="136"/>
      </rPr>
      <t>碩士班或學士班：</t>
    </r>
    <r>
      <rPr>
        <sz val="12"/>
        <rFont val="微軟正黑體"/>
        <family val="2"/>
        <charset val="136"/>
      </rPr>
      <t>助產師（助產學系、所）、營養師（營養相關學系、所）、呼吸治療師（呼吸治療、呼吸照護學系、所）、語言治療師（語言治療、溝通障礙學系、所）、聽力師（聽力、溝通障礙學系、所）。【詳公文說明二（二）醫事相關類科之院系所學位學程】</t>
    </r>
    <phoneticPr fontId="2" type="noConversion"/>
  </si>
  <si>
    <t>案     名</t>
  </si>
  <si>
    <t>學制別</t>
    <phoneticPr fontId="2" type="noConversion"/>
  </si>
  <si>
    <t>增設/調整</t>
    <phoneticPr fontId="2" type="noConversion"/>
  </si>
  <si>
    <t>曾經送審學年度</t>
    <phoneticPr fontId="2" type="noConversion"/>
  </si>
  <si>
    <t>專業審查
類別-副領域</t>
    <phoneticPr fontId="2" type="noConversion"/>
  </si>
  <si>
    <t>建議不送審教授</t>
  </si>
  <si>
    <t>建議不送審
理由
(請簡述)</t>
    <phoneticPr fontId="2" type="noConversion"/>
  </si>
  <si>
    <t>三、師資培育學系增設/調整案</t>
    <phoneticPr fontId="2" type="noConversion"/>
  </si>
  <si>
    <t>學制別</t>
    <phoneticPr fontId="2" type="noConversion"/>
  </si>
  <si>
    <t>增設/調整</t>
    <phoneticPr fontId="2" type="noConversion"/>
  </si>
  <si>
    <t>曾經送審學年度</t>
    <phoneticPr fontId="2" type="noConversion"/>
  </si>
  <si>
    <t>專業審查
類別-主領域</t>
    <phoneticPr fontId="2" type="noConversion"/>
  </si>
  <si>
    <t>專業審查
類別-副領域</t>
    <phoneticPr fontId="2" type="noConversion"/>
  </si>
  <si>
    <t>本表一校一表，一式2份。</t>
  </si>
  <si>
    <t>承辦人：　　　                  承辦主管：　　　                  校長：</t>
    <phoneticPr fontId="2" type="noConversion"/>
  </si>
  <si>
    <r>
      <t>107學年度</t>
    </r>
    <r>
      <rPr>
        <b/>
        <u/>
        <sz val="14"/>
        <rFont val="微軟正黑體"/>
        <family val="2"/>
        <charset val="136"/>
      </rPr>
      <t xml:space="preserve">     　　　</t>
    </r>
    <r>
      <rPr>
        <b/>
        <sz val="14"/>
        <rFont val="微軟正黑體"/>
        <family val="2"/>
        <charset val="136"/>
      </rPr>
      <t>大學(學院)增設、調整特殊項目院系所學位學程申請表</t>
    </r>
    <phoneticPr fontId="2" type="noConversion"/>
  </si>
  <si>
    <r>
      <rPr>
        <b/>
        <sz val="13"/>
        <color indexed="8"/>
        <rFont val="微軟正黑體"/>
        <family val="2"/>
        <charset val="136"/>
      </rPr>
      <t>※請以104年10月15日資料為準，依總量標準附表1、附表2規定計算：
　</t>
    </r>
    <r>
      <rPr>
        <b/>
        <sz val="13"/>
        <color indexed="10"/>
        <rFont val="微軟正黑體"/>
        <family val="2"/>
        <charset val="136"/>
      </rPr>
      <t>全校生師比值為</t>
    </r>
    <r>
      <rPr>
        <b/>
        <u/>
        <sz val="13"/>
        <color indexed="10"/>
        <rFont val="微軟正黑體"/>
        <family val="2"/>
        <charset val="136"/>
      </rPr>
      <t xml:space="preserve">  　　 </t>
    </r>
    <r>
      <rPr>
        <b/>
        <sz val="13"/>
        <color indexed="10"/>
        <rFont val="微軟正黑體"/>
        <family val="2"/>
        <charset val="136"/>
      </rPr>
      <t>，全校日間生師比值為</t>
    </r>
    <r>
      <rPr>
        <b/>
        <u/>
        <sz val="13"/>
        <color indexed="10"/>
        <rFont val="微軟正黑體"/>
        <family val="2"/>
        <charset val="136"/>
      </rPr>
      <t xml:space="preserve">  　　 </t>
    </r>
    <r>
      <rPr>
        <b/>
        <sz val="13"/>
        <color indexed="10"/>
        <rFont val="微軟正黑體"/>
        <family val="2"/>
        <charset val="136"/>
      </rPr>
      <t>，全校研究生生師比值為</t>
    </r>
    <r>
      <rPr>
        <b/>
        <u/>
        <sz val="13"/>
        <color indexed="10"/>
        <rFont val="微軟正黑體"/>
        <family val="2"/>
        <charset val="136"/>
      </rPr>
      <t xml:space="preserve"> 　　</t>
    </r>
    <r>
      <rPr>
        <b/>
        <sz val="13"/>
        <color indexed="10"/>
        <rFont val="微軟正黑體"/>
        <family val="2"/>
        <charset val="136"/>
      </rPr>
      <t>，專任助理教授以上師資結構：</t>
    </r>
    <r>
      <rPr>
        <b/>
        <u/>
        <sz val="13"/>
        <color indexed="10"/>
        <rFont val="微軟正黑體"/>
        <family val="2"/>
        <charset val="136"/>
      </rPr>
      <t xml:space="preserve">          </t>
    </r>
    <r>
      <rPr>
        <b/>
        <sz val="13"/>
        <color indexed="10"/>
        <rFont val="微軟正黑體"/>
        <family val="2"/>
        <charset val="136"/>
      </rPr>
      <t>。</t>
    </r>
    <r>
      <rPr>
        <b/>
        <sz val="13"/>
        <color indexed="8"/>
        <rFont val="微軟正黑體"/>
        <family val="2"/>
        <charset val="136"/>
      </rPr>
      <t xml:space="preserve">
</t>
    </r>
    <r>
      <rPr>
        <b/>
        <sz val="13"/>
        <rFont val="Times New Roman"/>
        <family val="1"/>
      </rPr>
      <t/>
    </r>
    <phoneticPr fontId="2" type="noConversion"/>
  </si>
  <si>
    <t>曾經送審學年度</t>
  </si>
  <si>
    <t>曾經送審案名</t>
    <phoneticPr fontId="1" type="noConversion"/>
  </si>
  <si>
    <t>建議不送審
理由
(請簡述)</t>
  </si>
  <si>
    <t>增設調整學制</t>
    <phoneticPr fontId="1" type="noConversion"/>
  </si>
  <si>
    <t>博士申請案審查領域說明</t>
    <phoneticPr fontId="1" type="noConversion"/>
  </si>
  <si>
    <t>醫事類科系所申請案審查領域說明</t>
    <phoneticPr fontId="1" type="noConversion"/>
  </si>
  <si>
    <t>表4：擬增聘師資之途徑與規劃表</t>
    <phoneticPr fontId="2" type="noConversion"/>
  </si>
  <si>
    <t>擬增聘專任師資○員，其中副教授以上者○員，助理教授或具博士學位者○員；兼任師資○員。</t>
    <phoneticPr fontId="2" type="noConversion"/>
  </si>
  <si>
    <t>學術條件</t>
  </si>
  <si>
    <t>延聘途徑與來源</t>
  </si>
  <si>
    <t>有否接洽人選</t>
  </si>
  <si>
    <r>
      <t>9-1-擬聘師資(</t>
    </r>
    <r>
      <rPr>
        <b/>
        <sz val="12"/>
        <color rgb="FFFF0000"/>
        <rFont val="微軟正黑體"/>
        <family val="2"/>
        <charset val="136"/>
      </rPr>
      <t>博班</t>
    </r>
    <r>
      <rPr>
        <b/>
        <sz val="12"/>
        <color rgb="FF0000FF"/>
        <rFont val="微軟正黑體"/>
        <family val="2"/>
        <charset val="136"/>
      </rPr>
      <t>)</t>
    </r>
    <phoneticPr fontId="1" type="noConversion"/>
  </si>
  <si>
    <t>※(本國)</t>
  </si>
  <si>
    <t>新設學院</t>
    <phoneticPr fontId="1" type="noConversion"/>
  </si>
  <si>
    <t>擬於本申請案開授之課程</t>
  </si>
  <si>
    <t>發表日期
(年/月/日)</t>
  </si>
  <si>
    <t>資料庫名稱
(SSCI、SCI、EI…等)</t>
  </si>
  <si>
    <t>作者順位
(通訊、第一、第二)</t>
  </si>
  <si>
    <t>完成日期
(年/月/日)</t>
  </si>
  <si>
    <t>產學合作成果類別
(例：專利、已完成技轉或授權之成果)</t>
  </si>
  <si>
    <t>產學合作廠商</t>
  </si>
  <si>
    <t>專書論著名稱</t>
    <phoneticPr fontId="2" type="noConversion"/>
  </si>
  <si>
    <t>審查及出版單位名稱</t>
    <phoneticPr fontId="2" type="noConversion"/>
  </si>
  <si>
    <t>三、專任教師：　　名（※專任教師總數應與表3相符）</t>
    <phoneticPr fontId="2" type="noConversion"/>
  </si>
  <si>
    <t xml:space="preserve">1. 專書數：合計　　本，每人平均(專書總數/專任教師數)：　　本     </t>
    <phoneticPr fontId="2" type="noConversion"/>
  </si>
  <si>
    <t>2. 其中出版經專業審查之專書論著計　　本，每人平均(總書本數/專任教師數)：　　本</t>
    <phoneticPr fontId="2" type="noConversion"/>
  </si>
  <si>
    <t>專書之國際書碼(或出版商登記字號)</t>
    <phoneticPr fontId="2" type="noConversion"/>
  </si>
  <si>
    <t>出版日期
(年/月/日)</t>
    <phoneticPr fontId="2" type="noConversion"/>
  </si>
  <si>
    <t>教師姓名</t>
    <phoneticPr fontId="2" type="noConversion"/>
  </si>
  <si>
    <t>2. 其中個人性展演合計 　　場，每人平均(個人展演場數/專任教師數)：　　場</t>
  </si>
  <si>
    <t>是否售票</t>
    <phoneticPr fontId="2" type="noConversion"/>
  </si>
  <si>
    <t>展演名稱</t>
    <phoneticPr fontId="2" type="noConversion"/>
  </si>
  <si>
    <t>展演地點</t>
    <phoneticPr fontId="2" type="noConversion"/>
  </si>
  <si>
    <r>
      <t>是否為個展</t>
    </r>
    <r>
      <rPr>
        <sz val="12"/>
        <rFont val="Times New Roman"/>
        <family val="1"/>
      </rPr>
      <t/>
    </r>
    <phoneticPr fontId="2" type="noConversion"/>
  </si>
  <si>
    <r>
      <t>1. 參與公開場所舉辦之展演：合計　場，每人平均(總場次/專任教師數)：　場</t>
    </r>
    <r>
      <rPr>
        <sz val="12"/>
        <color theme="2" tint="-0.249977111117893"/>
        <rFont val="微軟正黑體"/>
        <family val="2"/>
        <charset val="136"/>
      </rPr>
      <t>；論文篇數：合計　篇， 每人平均(總篇數/專任教師數)：　篇</t>
    </r>
    <phoneticPr fontId="1" type="noConversion"/>
  </si>
  <si>
    <t>3. 同一論文、產學合作成果，若為一位以上教師共同著作或完成者，僅列計一次。</t>
    <phoneticPr fontId="2" type="noConversion"/>
  </si>
  <si>
    <t>2. 論文作者：通訊作者、第一作者、第二作者予以計入，第三位作者不予計入。</t>
    <phoneticPr fontId="2" type="noConversion"/>
  </si>
  <si>
    <t>※列計原則</t>
    <phoneticPr fontId="2" type="noConversion"/>
  </si>
  <si>
    <r>
      <t>3.</t>
    </r>
    <r>
      <rPr>
        <sz val="12"/>
        <color theme="1"/>
        <rFont val="微軟正黑體"/>
        <family val="2"/>
        <charset val="136"/>
      </rPr>
      <t>或其中發表於國內外具公信力之資料庫論文計　</t>
    </r>
    <r>
      <rPr>
        <sz val="12"/>
        <color rgb="FF0000FF"/>
        <rFont val="微軟正黑體"/>
        <family val="2"/>
        <charset val="136"/>
      </rPr>
      <t>○</t>
    </r>
    <r>
      <rPr>
        <sz val="12"/>
        <color theme="1"/>
        <rFont val="微軟正黑體"/>
        <family val="2"/>
        <charset val="136"/>
      </rPr>
      <t>篇，每人平均(總篇數/專任教師數)：　</t>
    </r>
    <r>
      <rPr>
        <sz val="12"/>
        <color rgb="FF0000FF"/>
        <rFont val="微軟正黑體"/>
        <family val="2"/>
        <charset val="136"/>
      </rPr>
      <t>○</t>
    </r>
    <r>
      <rPr>
        <sz val="12"/>
        <color theme="1"/>
        <rFont val="微軟正黑體"/>
        <family val="2"/>
        <charset val="136"/>
      </rPr>
      <t>篇</t>
    </r>
    <phoneticPr fontId="2" type="noConversion"/>
  </si>
  <si>
    <r>
      <t>※ 專書</t>
    </r>
    <r>
      <rPr>
        <b/>
        <sz val="12"/>
        <color rgb="FF0000FF"/>
        <rFont val="微軟正黑體"/>
        <family val="2"/>
        <charset val="136"/>
      </rPr>
      <t>(人文領域；教育/社會及管理領域；法律領域)</t>
    </r>
    <phoneticPr fontId="2" type="noConversion"/>
  </si>
  <si>
    <r>
      <t>※產學合作成果</t>
    </r>
    <r>
      <rPr>
        <b/>
        <sz val="12"/>
        <color rgb="FF0000FF"/>
        <rFont val="微軟正黑體"/>
        <family val="2"/>
        <charset val="136"/>
      </rPr>
      <t>(理學/工學/電資/醫學領域)</t>
    </r>
    <phoneticPr fontId="2" type="noConversion"/>
  </si>
  <si>
    <r>
      <t>※ 展演</t>
    </r>
    <r>
      <rPr>
        <b/>
        <sz val="12"/>
        <color rgb="FF0000FF"/>
        <rFont val="微軟正黑體"/>
        <family val="2"/>
        <charset val="136"/>
      </rPr>
      <t>(藝術領域)</t>
    </r>
    <phoneticPr fontId="2" type="noConversion"/>
  </si>
  <si>
    <r>
      <t>2-1.(所有領域)其中發表於國內外具公信力之資料庫論文計</t>
    </r>
    <r>
      <rPr>
        <sz val="12"/>
        <color indexed="12"/>
        <rFont val="微軟正黑體"/>
        <family val="2"/>
        <charset val="136"/>
      </rPr>
      <t>○</t>
    </r>
    <r>
      <rPr>
        <sz val="12"/>
        <rFont val="微軟正黑體"/>
        <family val="2"/>
        <charset val="136"/>
      </rPr>
      <t>篇，每人平均(總篇數/專任教師數)：</t>
    </r>
    <r>
      <rPr>
        <sz val="12"/>
        <color indexed="12"/>
        <rFont val="微軟正黑體"/>
        <family val="2"/>
        <charset val="136"/>
      </rPr>
      <t>○</t>
    </r>
    <r>
      <rPr>
        <sz val="12"/>
        <rFont val="微軟正黑體"/>
        <family val="2"/>
        <charset val="136"/>
      </rPr>
      <t>篇</t>
    </r>
    <phoneticPr fontId="2" type="noConversion"/>
  </si>
  <si>
    <r>
      <t>2-2.</t>
    </r>
    <r>
      <rPr>
        <b/>
        <sz val="12"/>
        <color rgb="FFFF0000"/>
        <rFont val="微軟正黑體"/>
        <family val="2"/>
        <charset val="136"/>
      </rPr>
      <t>(人文、教育社管需額外填報)</t>
    </r>
    <r>
      <rPr>
        <sz val="12"/>
        <rFont val="微軟正黑體"/>
        <family val="2"/>
        <charset val="136"/>
      </rPr>
      <t>其中發表於國科會學門排序之一、二級期刊論文計</t>
    </r>
    <r>
      <rPr>
        <sz val="12"/>
        <color rgb="FF0000FF"/>
        <rFont val="微軟正黑體"/>
        <family val="2"/>
        <charset val="136"/>
      </rPr>
      <t>○</t>
    </r>
    <r>
      <rPr>
        <sz val="12"/>
        <rFont val="微軟正黑體"/>
        <family val="2"/>
        <charset val="136"/>
      </rPr>
      <t>篇，每人平均(總篇數/專任教師數)：</t>
    </r>
    <r>
      <rPr>
        <sz val="12"/>
        <color rgb="FF0000FF"/>
        <rFont val="微軟正黑體"/>
        <family val="2"/>
        <charset val="136"/>
      </rPr>
      <t>○</t>
    </r>
    <r>
      <rPr>
        <sz val="12"/>
        <rFont val="微軟正黑體"/>
        <family val="2"/>
        <charset val="136"/>
      </rPr>
      <t>篇</t>
    </r>
    <phoneticPr fontId="1" type="noConversion"/>
  </si>
  <si>
    <t>全校共同成本</t>
  </si>
  <si>
    <t>會計室</t>
    <phoneticPr fontId="1" type="noConversion"/>
  </si>
  <si>
    <r>
      <t>填表說明：請提供同領域至少3個標竿等級學校，以及3個同級競爭學校。</t>
    </r>
    <r>
      <rPr>
        <b/>
        <sz val="12"/>
        <color rgb="FFFF0000"/>
        <rFont val="微軟正黑體"/>
        <family val="2"/>
        <charset val="136"/>
      </rPr>
      <t>(詳參表內範例；各校名額可參考IRO校務資訊平台「同儕學校比較」資訊)</t>
    </r>
    <phoneticPr fontId="1" type="noConversion"/>
  </si>
  <si>
    <t>四、專任教師：　　名（※專任教師總數應與表3相符）</t>
    <phoneticPr fontId="1" type="noConversion"/>
  </si>
  <si>
    <r>
      <t>※期刊論文</t>
    </r>
    <r>
      <rPr>
        <b/>
        <sz val="12"/>
        <color rgb="FF0000FF"/>
        <rFont val="微軟正黑體"/>
        <family val="2"/>
        <charset val="136"/>
      </rPr>
      <t>(理學/工學/電資/醫學領域；人文領域；藝術、法律、教育社科管理)</t>
    </r>
    <phoneticPr fontId="2" type="noConversion"/>
  </si>
  <si>
    <r>
      <t>※以當學年度</t>
    </r>
    <r>
      <rPr>
        <b/>
        <sz val="14"/>
        <color rgb="FFFF0000"/>
        <rFont val="微軟正黑體"/>
        <family val="2"/>
        <charset val="136"/>
      </rPr>
      <t>支援系所主聘且至本學程實質開課之專任師資</t>
    </r>
    <r>
      <rPr>
        <b/>
        <sz val="14"/>
        <color rgb="FF0000FF"/>
        <rFont val="微軟正黑體"/>
        <family val="2"/>
        <charset val="136"/>
      </rPr>
      <t>為主。若系所當學年度未達師資質量標準，則無法列計為支援師資與單位！(108.07補充)</t>
    </r>
    <phoneticPr fontId="2" type="noConversion"/>
  </si>
  <si>
    <t>LDAP</t>
    <phoneticPr fontId="1" type="noConversion"/>
  </si>
  <si>
    <t>1.校內審查案依當學年度高等教育評鑑中心【評鑑人才資料庫】名單進行篩選；教育部專案審查由部方自定人選，如有必須排除之審查委員需求，請務必填列下表排除名單與說明。</t>
    <phoneticPr fontId="1" type="noConversion"/>
  </si>
  <si>
    <t>現有</t>
    <phoneticPr fontId="1" type="noConversion"/>
  </si>
  <si>
    <t>新增</t>
    <phoneticPr fontId="1" type="noConversion"/>
  </si>
  <si>
    <t>第三部分：基本資料表</t>
    <phoneticPr fontId="2" type="noConversion"/>
  </si>
  <si>
    <t>備　　註</t>
    <phoneticPr fontId="1" type="noConversion"/>
  </si>
  <si>
    <t>序號</t>
  </si>
  <si>
    <t>申請案名</t>
  </si>
  <si>
    <t>專任／兼任</t>
  </si>
  <si>
    <t>教授／副教授／助理教授／講師</t>
  </si>
  <si>
    <t>學位</t>
  </si>
  <si>
    <t>擬聘教師專長</t>
  </si>
  <si>
    <r>
      <rPr>
        <b/>
        <sz val="10"/>
        <color rgb="FF0000FF"/>
        <rFont val="Segoe UI Symbol"/>
        <family val="2"/>
      </rPr>
      <t>○○</t>
    </r>
    <r>
      <rPr>
        <b/>
        <sz val="10"/>
        <color rgb="FF0000FF"/>
        <rFont val="微軟正黑體"/>
        <family val="2"/>
        <charset val="136"/>
      </rPr>
      <t>學程</t>
    </r>
    <phoneticPr fontId="1" type="noConversion"/>
  </si>
  <si>
    <t>範例：專任</t>
    <phoneticPr fontId="73" type="noConversion"/>
  </si>
  <si>
    <t>範例：助理教授</t>
    <phoneticPr fontId="73" type="noConversion"/>
  </si>
  <si>
    <t>範例：博士</t>
    <phoneticPr fontId="73" type="noConversion"/>
  </si>
  <si>
    <t>必填</t>
    <phoneticPr fontId="73" type="noConversion"/>
  </si>
  <si>
    <t>(3)擬聘專任師資名冊表</t>
    <phoneticPr fontId="2" type="noConversion"/>
  </si>
  <si>
    <r>
      <rPr>
        <b/>
        <sz val="12"/>
        <color rgb="FF0000FF"/>
        <rFont val="Segoe UI Symbol"/>
        <family val="2"/>
      </rPr>
      <t>○○</t>
    </r>
    <r>
      <rPr>
        <b/>
        <sz val="12"/>
        <color rgb="FF0000FF"/>
        <rFont val="微軟正黑體"/>
        <family val="2"/>
        <charset val="136"/>
      </rPr>
      <t>學程</t>
    </r>
    <phoneticPr fontId="1" type="noConversion"/>
  </si>
  <si>
    <t>LDPP</t>
    <phoneticPr fontId="2" type="noConversion"/>
  </si>
  <si>
    <r>
      <t>表3：現有專任師資(註1)名冊表（</t>
    </r>
    <r>
      <rPr>
        <b/>
        <sz val="12"/>
        <color rgb="FFFF0000"/>
        <rFont val="微軟正黑體"/>
        <family val="2"/>
        <charset val="136"/>
      </rPr>
      <t>學院、學位學程申請案，請填寫實際支援師資</t>
    </r>
    <r>
      <rPr>
        <b/>
        <sz val="12"/>
        <rFont val="微軟正黑體"/>
        <family val="2"/>
        <charset val="136"/>
      </rPr>
      <t>，並依主要支援之學系或研究所填寫師資名冊）</t>
    </r>
    <phoneticPr fontId="2" type="noConversion"/>
  </si>
  <si>
    <t>專任支援師資名單</t>
    <phoneticPr fontId="1" type="noConversion"/>
  </si>
  <si>
    <t>學系/師資名稱；學系/師資名稱</t>
    <phoneticPr fontId="1" type="noConversion"/>
  </si>
  <si>
    <t>單位/職員名稱</t>
    <phoneticPr fontId="1" type="noConversion"/>
  </si>
  <si>
    <t>收入</t>
    <phoneticPr fontId="1" type="noConversion"/>
  </si>
  <si>
    <t>支出</t>
    <phoneticPr fontId="1" type="noConversion"/>
  </si>
  <si>
    <t>新設、新增班別或增額申請者，需將增加名額列入生師比，且調整後亦符合教育部指定標準</t>
    <phoneticPr fontId="1" type="noConversion"/>
  </si>
  <si>
    <t>類別</t>
    <phoneticPr fontId="1" type="noConversion"/>
  </si>
  <si>
    <t>學年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</si>
</sst>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76" formatCode="_-* #,##0_-;\-* #,##0_-;_-* &quot;-&quot;??_-;_-@_-"/>
  </numFmts>
  <fonts count="81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  <font>
      <sz val="12"/>
      <color rgb="FF9C6500"/>
      <name val="新細明體"/>
      <family val="2"/>
      <charset val="136"/>
      <scheme val="minor"/>
    </font>
    <font>
      <sz val="12"/>
      <color theme="1"/>
      <name val="微軟正黑體"/>
      <family val="2"/>
      <charset val="136"/>
    </font>
    <font>
      <sz val="12"/>
      <color rgb="FF9C6500"/>
      <name val="微軟正黑體"/>
      <family val="2"/>
      <charset val="136"/>
    </font>
    <font>
      <b/>
      <sz val="12"/>
      <color rgb="FFFF0000"/>
      <name val="微軟正黑體"/>
      <family val="2"/>
      <charset val="136"/>
    </font>
    <font>
      <sz val="12"/>
      <color theme="1"/>
      <name val="新細明體"/>
      <family val="2"/>
      <charset val="136"/>
      <scheme val="minor"/>
    </font>
    <font>
      <sz val="10"/>
      <color theme="1"/>
      <name val="微軟正黑體"/>
      <family val="2"/>
      <charset val="136"/>
    </font>
    <font>
      <sz val="12"/>
      <color rgb="FF0000FF"/>
      <name val="微軟正黑體"/>
      <family val="2"/>
      <charset val="136"/>
    </font>
    <font>
      <b/>
      <sz val="15"/>
      <color rgb="FFC00000"/>
      <name val="微軟正黑體"/>
      <family val="2"/>
      <charset val="136"/>
    </font>
    <font>
      <b/>
      <sz val="12"/>
      <color rgb="FF0000FF"/>
      <name val="微軟正黑體"/>
      <family val="2"/>
      <charset val="136"/>
    </font>
    <font>
      <sz val="12"/>
      <color rgb="FFC00000"/>
      <name val="微軟正黑體"/>
      <family val="2"/>
      <charset val="136"/>
    </font>
    <font>
      <b/>
      <sz val="12"/>
      <color rgb="FFC00000"/>
      <name val="微軟正黑體"/>
      <family val="2"/>
      <charset val="136"/>
    </font>
    <font>
      <sz val="11"/>
      <color rgb="FFC00000"/>
      <name val="微軟正黑體"/>
      <family val="2"/>
      <charset val="136"/>
    </font>
    <font>
      <sz val="12"/>
      <color indexed="12"/>
      <name val="微軟正黑體"/>
      <family val="2"/>
      <charset val="136"/>
    </font>
    <font>
      <sz val="10"/>
      <color indexed="12"/>
      <name val="微軟正黑體"/>
      <family val="2"/>
      <charset val="136"/>
    </font>
    <font>
      <b/>
      <sz val="14"/>
      <color rgb="FF0000FF"/>
      <name val="微軟正黑體"/>
      <family val="2"/>
      <charset val="136"/>
    </font>
    <font>
      <b/>
      <sz val="14"/>
      <color rgb="FFC00000"/>
      <name val="微軟正黑體"/>
      <family val="2"/>
      <charset val="136"/>
    </font>
    <font>
      <b/>
      <sz val="12"/>
      <color rgb="FF0070C0"/>
      <name val="微軟正黑體"/>
      <family val="2"/>
      <charset val="136"/>
    </font>
    <font>
      <sz val="11"/>
      <color theme="1"/>
      <name val="微軟正黑體"/>
      <family val="2"/>
      <charset val="136"/>
    </font>
    <font>
      <sz val="11"/>
      <color indexed="12"/>
      <name val="微軟正黑體"/>
      <family val="2"/>
      <charset val="136"/>
    </font>
    <font>
      <sz val="11"/>
      <color theme="1"/>
      <name val="新細明體"/>
      <family val="2"/>
      <charset val="136"/>
      <scheme val="minor"/>
    </font>
    <font>
      <sz val="12"/>
      <color theme="0" tint="-0.499984740745262"/>
      <name val="微軟正黑體"/>
      <family val="2"/>
      <charset val="136"/>
    </font>
    <font>
      <sz val="11"/>
      <color rgb="FF0000FF"/>
      <name val="微軟正黑體"/>
      <family val="2"/>
      <charset val="136"/>
    </font>
    <font>
      <sz val="11"/>
      <color rgb="FF0070C0"/>
      <name val="微軟正黑體"/>
      <family val="2"/>
      <charset val="136"/>
    </font>
    <font>
      <sz val="12"/>
      <color rgb="FF0070C0"/>
      <name val="微軟正黑體"/>
      <family val="2"/>
      <charset val="136"/>
    </font>
    <font>
      <sz val="10"/>
      <color rgb="FF0070C0"/>
      <name val="微軟正黑體"/>
      <family val="2"/>
      <charset val="136"/>
    </font>
    <font>
      <sz val="12"/>
      <color theme="0" tint="-0.499984740745262"/>
      <name val="新細明體"/>
      <family val="2"/>
      <charset val="136"/>
      <scheme val="minor"/>
    </font>
    <font>
      <sz val="10"/>
      <color theme="0" tint="-0.499984740745262"/>
      <name val="微軟正黑體"/>
      <family val="2"/>
      <charset val="136"/>
    </font>
    <font>
      <sz val="9"/>
      <color theme="0" tint="-0.499984740745262"/>
      <name val="微軟正黑體"/>
      <family val="2"/>
      <charset val="136"/>
    </font>
    <font>
      <b/>
      <sz val="14"/>
      <color theme="9" tint="-0.249977111117893"/>
      <name val="微軟正黑體"/>
      <family val="2"/>
      <charset val="136"/>
    </font>
    <font>
      <sz val="12"/>
      <color theme="9" tint="-0.249977111117893"/>
      <name val="新細明體"/>
      <family val="2"/>
      <charset val="136"/>
      <scheme val="minor"/>
    </font>
    <font>
      <sz val="12"/>
      <color theme="9" tint="-0.249977111117893"/>
      <name val="微軟正黑體"/>
      <family val="2"/>
      <charset val="136"/>
    </font>
    <font>
      <b/>
      <sz val="10"/>
      <color rgb="FF0000FF"/>
      <name val="微軟正黑體"/>
      <family val="2"/>
      <charset val="136"/>
    </font>
    <font>
      <sz val="10"/>
      <color rgb="FFFF0000"/>
      <name val="微軟正黑體"/>
      <family val="2"/>
      <charset val="136"/>
    </font>
    <font>
      <b/>
      <sz val="15"/>
      <color rgb="FF0000FF"/>
      <name val="微軟正黑體"/>
      <family val="2"/>
      <charset val="136"/>
    </font>
    <font>
      <b/>
      <sz val="12"/>
      <color rgb="FF0000FF"/>
      <name val="新細明體"/>
      <family val="2"/>
      <charset val="136"/>
      <scheme val="minor"/>
    </font>
    <font>
      <sz val="14"/>
      <color theme="1"/>
      <name val="微軟正黑體"/>
      <family val="2"/>
      <charset val="136"/>
    </font>
    <font>
      <b/>
      <sz val="16"/>
      <color rgb="FF0000FF"/>
      <name val="微軟正黑體"/>
      <family val="2"/>
      <charset val="136"/>
    </font>
    <font>
      <b/>
      <sz val="12"/>
      <color rgb="FF9C6500"/>
      <name val="微軟正黑體"/>
      <family val="2"/>
      <charset val="136"/>
    </font>
    <font>
      <sz val="12"/>
      <name val="微軟正黑體"/>
      <family val="2"/>
      <charset val="136"/>
    </font>
    <font>
      <b/>
      <sz val="12"/>
      <color theme="1"/>
      <name val="微軟正黑體"/>
      <family val="2"/>
      <charset val="136"/>
    </font>
    <font>
      <b/>
      <sz val="10"/>
      <color rgb="FF0070C0"/>
      <name val="微軟正黑體"/>
      <family val="2"/>
      <charset val="136"/>
    </font>
    <font>
      <sz val="15"/>
      <color theme="1"/>
      <name val="微軟正黑體"/>
      <family val="2"/>
      <charset val="136"/>
    </font>
    <font>
      <sz val="12"/>
      <name val="Times New Roman"/>
      <family val="1"/>
    </font>
    <font>
      <b/>
      <sz val="10.5"/>
      <color rgb="FF0000FF"/>
      <name val="微軟正黑體"/>
      <family val="2"/>
      <charset val="136"/>
    </font>
    <font>
      <b/>
      <sz val="14"/>
      <color rgb="FFFF0000"/>
      <name val="微軟正黑體"/>
      <family val="2"/>
      <charset val="136"/>
    </font>
    <font>
      <sz val="9"/>
      <color theme="1"/>
      <name val="微軟正黑體"/>
      <family val="2"/>
      <charset val="136"/>
    </font>
    <font>
      <sz val="12"/>
      <color rgb="FFFF0000"/>
      <name val="微軟正黑體"/>
      <family val="2"/>
      <charset val="136"/>
    </font>
    <font>
      <b/>
      <sz val="12"/>
      <name val="微軟正黑體"/>
      <family val="2"/>
      <charset val="136"/>
    </font>
    <font>
      <sz val="12"/>
      <name val="新細明體"/>
      <family val="1"/>
      <charset val="136"/>
    </font>
    <font>
      <b/>
      <sz val="13"/>
      <name val="Times New Roman"/>
      <family val="1"/>
    </font>
    <font>
      <b/>
      <sz val="13"/>
      <name val="微軟正黑體"/>
      <family val="2"/>
      <charset val="136"/>
    </font>
    <font>
      <b/>
      <sz val="14"/>
      <name val="微軟正黑體"/>
      <family val="2"/>
      <charset val="136"/>
    </font>
    <font>
      <b/>
      <u/>
      <sz val="14"/>
      <name val="微軟正黑體"/>
      <family val="2"/>
      <charset val="136"/>
    </font>
    <font>
      <b/>
      <sz val="13"/>
      <color theme="1"/>
      <name val="微軟正黑體"/>
      <family val="2"/>
      <charset val="136"/>
    </font>
    <font>
      <b/>
      <sz val="13"/>
      <color indexed="8"/>
      <name val="微軟正黑體"/>
      <family val="2"/>
      <charset val="136"/>
    </font>
    <font>
      <b/>
      <sz val="13"/>
      <color indexed="10"/>
      <name val="微軟正黑體"/>
      <family val="2"/>
      <charset val="136"/>
    </font>
    <font>
      <b/>
      <u/>
      <sz val="13"/>
      <color indexed="10"/>
      <name val="微軟正黑體"/>
      <family val="2"/>
      <charset val="136"/>
    </font>
    <font>
      <sz val="12"/>
      <color indexed="8"/>
      <name val="微軟正黑體"/>
      <family val="2"/>
      <charset val="136"/>
    </font>
    <font>
      <sz val="12"/>
      <color indexed="10"/>
      <name val="微軟正黑體"/>
      <family val="2"/>
      <charset val="136"/>
    </font>
    <font>
      <sz val="13"/>
      <name val="微軟正黑體"/>
      <family val="2"/>
      <charset val="136"/>
    </font>
    <font>
      <sz val="12"/>
      <color theme="2" tint="-0.249977111117893"/>
      <name val="微軟正黑體"/>
      <family val="2"/>
      <charset val="136"/>
    </font>
    <font>
      <b/>
      <sz val="12"/>
      <color rgb="FF7030A0"/>
      <name val="微軟正黑體"/>
      <family val="2"/>
      <charset val="136"/>
    </font>
    <font>
      <b/>
      <sz val="10"/>
      <color rgb="FFFFE7E7"/>
      <name val="微軟正黑體"/>
      <family val="2"/>
      <charset val="136"/>
    </font>
    <font>
      <b/>
      <sz val="12"/>
      <color rgb="FFFFE7E7"/>
      <name val="微軟正黑體"/>
      <family val="2"/>
      <charset val="136"/>
    </font>
    <font>
      <b/>
      <sz val="11"/>
      <color rgb="FFFFE7E7"/>
      <name val="微軟正黑體"/>
      <family val="2"/>
      <charset val="136"/>
    </font>
    <font>
      <sz val="12"/>
      <color theme="0" tint="-0.34998626667073579"/>
      <name val="微軟正黑體"/>
      <family val="2"/>
      <charset val="136"/>
    </font>
    <font>
      <sz val="10"/>
      <color indexed="8"/>
      <name val="Arial"/>
      <family val="2"/>
    </font>
    <font>
      <sz val="10"/>
      <color indexed="8"/>
      <name val="新細明體"/>
      <family val="1"/>
      <charset val="136"/>
    </font>
    <font>
      <b/>
      <sz val="10"/>
      <color rgb="FF0000FF"/>
      <name val="Arial"/>
      <family val="2"/>
    </font>
    <font>
      <b/>
      <sz val="10"/>
      <color rgb="FF0000FF"/>
      <name val="Segoe UI Symbo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color indexed="8"/>
      <name val="新細明體"/>
      <family val="1"/>
      <charset val="136"/>
    </font>
    <font>
      <b/>
      <sz val="12"/>
      <color rgb="FF0000FF"/>
      <name val="Arial"/>
      <family val="2"/>
    </font>
    <font>
      <b/>
      <sz val="12"/>
      <color rgb="FF0000FF"/>
      <name val="Segoe UI Symbol"/>
      <family val="2"/>
    </font>
    <font>
      <b/>
      <sz val="11"/>
      <color theme="1"/>
      <name val="微軟正黑體"/>
      <family val="2"/>
      <charset val="136"/>
    </font>
    <font>
      <sz val="12"/>
      <color theme="0"/>
      <name val="微軟正黑體"/>
      <family val="2"/>
      <charset val="136"/>
    </font>
    <font>
      <b/>
      <sz val="14"/>
      <color theme="0"/>
      <name val="微軟正黑體"/>
      <family val="2"/>
      <charset val="136"/>
    </font>
  </fonts>
  <fills count="22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E7E7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n">
        <color auto="1"/>
      </right>
      <top style="thick">
        <color rgb="FFFF0000"/>
      </top>
      <bottom/>
      <diagonal/>
    </border>
    <border>
      <left style="thin">
        <color auto="1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/>
      <bottom/>
      <diagonal/>
    </border>
    <border>
      <left style="thin">
        <color auto="1"/>
      </left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/>
      <diagonal style="dashed">
        <color auto="1"/>
      </diagonal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dashed">
        <color auto="1"/>
      </diagonal>
    </border>
    <border diagonalDown="1">
      <left style="thick">
        <color rgb="FFFF0000"/>
      </left>
      <right/>
      <top style="thick">
        <color rgb="FFFF0000"/>
      </top>
      <bottom style="thin">
        <color auto="1"/>
      </bottom>
      <diagonal style="dashed">
        <color auto="1"/>
      </diagonal>
    </border>
    <border diagonalDown="1">
      <left style="thick">
        <color rgb="FFFF0000"/>
      </left>
      <right style="thin">
        <color auto="1"/>
      </right>
      <top style="thick">
        <color rgb="FFFF0000"/>
      </top>
      <bottom style="thin">
        <color auto="1"/>
      </bottom>
      <diagonal style="dashed">
        <color auto="1"/>
      </diagonal>
    </border>
    <border>
      <left style="thick">
        <color rgb="FF0000FF"/>
      </left>
      <right style="thin">
        <color auto="1"/>
      </right>
      <top style="thick">
        <color rgb="FF0000FF"/>
      </top>
      <bottom style="thick">
        <color rgb="FF0000FF"/>
      </bottom>
      <diagonal/>
    </border>
    <border>
      <left style="thin">
        <color auto="1"/>
      </left>
      <right style="thin">
        <color auto="1"/>
      </right>
      <top style="thick">
        <color rgb="FF0000FF"/>
      </top>
      <bottom style="thick">
        <color rgb="FF0000FF"/>
      </bottom>
      <diagonal/>
    </border>
    <border>
      <left style="thin">
        <color auto="1"/>
      </left>
      <right/>
      <top style="thick">
        <color rgb="FF0000FF"/>
      </top>
      <bottom style="thick">
        <color rgb="FF0000FF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ck">
        <color rgb="FFFF0000"/>
      </right>
      <top style="thin">
        <color theme="1"/>
      </top>
      <bottom style="thin">
        <color theme="1"/>
      </bottom>
      <diagonal/>
    </border>
    <border diagonalDown="1"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 style="dashed">
        <color rgb="FFFF0000"/>
      </diagonal>
    </border>
    <border diagonalDown="1">
      <left style="thick">
        <color rgb="FFFF0000"/>
      </left>
      <right style="thick">
        <color rgb="FFFF0000"/>
      </right>
      <top/>
      <bottom style="thick">
        <color rgb="FFFF0000"/>
      </bottom>
      <diagonal style="dashed">
        <color rgb="FFFF0000"/>
      </diagonal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ck">
        <color rgb="FFFF0000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ck">
        <color rgb="FFFF0000"/>
      </right>
      <top/>
      <bottom style="thin">
        <color theme="1"/>
      </bottom>
      <diagonal/>
    </border>
    <border>
      <left style="thick">
        <color rgb="FF0000FF"/>
      </left>
      <right style="thin">
        <color auto="1"/>
      </right>
      <top style="thick">
        <color rgb="FF0000FF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rgb="FF0000FF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ck">
        <color rgb="FF0000FF"/>
      </top>
      <bottom style="thin">
        <color auto="1"/>
      </bottom>
      <diagonal/>
    </border>
    <border>
      <left style="thick">
        <color rgb="FF0000FF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rgb="FF0000FF"/>
      </left>
      <right style="thin">
        <color auto="1"/>
      </right>
      <top style="thin">
        <color auto="1"/>
      </top>
      <bottom style="thick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0000FF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ck">
        <color rgb="FF0000FF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/>
      <top/>
      <bottom style="thin">
        <color auto="1"/>
      </bottom>
      <diagonal/>
    </border>
    <border>
      <left style="thick">
        <color rgb="FF0000FF"/>
      </left>
      <right style="thin">
        <color theme="1"/>
      </right>
      <top style="thick">
        <color rgb="FF0000FF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ck">
        <color rgb="FF0000FF"/>
      </top>
      <bottom style="thin">
        <color auto="1"/>
      </bottom>
      <diagonal/>
    </border>
    <border>
      <left style="thin">
        <color theme="1"/>
      </left>
      <right style="thick">
        <color rgb="FF0000FF"/>
      </right>
      <top style="thick">
        <color rgb="FF0000FF"/>
      </top>
      <bottom style="thin">
        <color auto="1"/>
      </bottom>
      <diagonal/>
    </border>
    <border>
      <left style="thin">
        <color auto="1"/>
      </left>
      <right style="thick">
        <color rgb="FF0000FF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rgb="FF0000FF"/>
      </right>
      <top style="thin">
        <color auto="1"/>
      </top>
      <bottom style="thick">
        <color rgb="FF0000FF"/>
      </bottom>
      <diagonal/>
    </border>
    <border>
      <left/>
      <right style="thin">
        <color auto="1"/>
      </right>
      <top style="thin">
        <color auto="1"/>
      </top>
      <bottom style="thick">
        <color rgb="FF0000FF"/>
      </bottom>
      <diagonal/>
    </border>
    <border diagonalDown="1">
      <left style="thin">
        <color auto="1"/>
      </left>
      <right style="thick">
        <color rgb="FF0000FF"/>
      </right>
      <top style="thin">
        <color auto="1"/>
      </top>
      <bottom style="thin">
        <color auto="1"/>
      </bottom>
      <diagonal style="dashed">
        <color auto="1"/>
      </diagonal>
    </border>
    <border>
      <left style="thin">
        <color auto="1"/>
      </left>
      <right style="thick">
        <color rgb="FFFF0000"/>
      </right>
      <top/>
      <bottom style="thin">
        <color auto="1"/>
      </bottom>
      <diagonal/>
    </border>
    <border>
      <left style="thin">
        <color auto="1"/>
      </left>
      <right style="thick">
        <color rgb="FF0000FF"/>
      </right>
      <top style="thick">
        <color rgb="FF0000FF"/>
      </top>
      <bottom style="thin">
        <color auto="1"/>
      </bottom>
      <diagonal/>
    </border>
    <border>
      <left style="thin">
        <color auto="1"/>
      </left>
      <right style="thick">
        <color rgb="FF0000FF"/>
      </right>
      <top style="thin">
        <color auto="1"/>
      </top>
      <bottom/>
      <diagonal/>
    </border>
    <border>
      <left style="thin">
        <color auto="1"/>
      </left>
      <right style="thick">
        <color rgb="FF0000FF"/>
      </right>
      <top/>
      <bottom style="thin">
        <color auto="1"/>
      </bottom>
      <diagonal/>
    </border>
    <border>
      <left style="thick">
        <color rgb="FFFF0000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/>
      <right style="thin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rgb="FFC00000"/>
      </left>
      <right style="thin">
        <color auto="1"/>
      </right>
      <top style="thick">
        <color rgb="FFC00000"/>
      </top>
      <bottom style="medium">
        <color auto="1"/>
      </bottom>
      <diagonal/>
    </border>
    <border>
      <left style="thick">
        <color rgb="FFC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rgb="FFC00000"/>
      </right>
      <top style="thin">
        <color auto="1"/>
      </top>
      <bottom style="thin">
        <color auto="1"/>
      </bottom>
      <diagonal/>
    </border>
    <border>
      <left style="thick">
        <color rgb="FFC00000"/>
      </left>
      <right style="thin">
        <color auto="1"/>
      </right>
      <top style="thin">
        <color auto="1"/>
      </top>
      <bottom style="thick">
        <color rgb="FFC00000"/>
      </bottom>
      <diagonal/>
    </border>
    <border>
      <left style="thin">
        <color auto="1"/>
      </left>
      <right style="thin">
        <color auto="1"/>
      </right>
      <top style="thick">
        <color rgb="FF0000FF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rgb="FFC00000"/>
      </right>
      <top style="thin">
        <color auto="1"/>
      </top>
      <bottom style="thick">
        <color auto="1"/>
      </bottom>
      <diagonal/>
    </border>
    <border>
      <left style="thick">
        <color rgb="FFC00000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rgb="FFFF0000"/>
      </left>
      <right style="medium">
        <color rgb="FFFF0000"/>
      </right>
      <top style="thick">
        <color rgb="FFFF0000"/>
      </top>
      <bottom style="thin">
        <color auto="1"/>
      </bottom>
      <diagonal/>
    </border>
    <border>
      <left style="medium">
        <color rgb="FFFF0000"/>
      </left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 style="medium">
        <color rgb="FFFF0000"/>
      </right>
      <top style="thin">
        <color auto="1"/>
      </top>
      <bottom style="thick">
        <color rgb="FFFF0000"/>
      </bottom>
      <diagonal/>
    </border>
    <border>
      <left style="medium">
        <color rgb="FFFF0000"/>
      </left>
      <right style="thick">
        <color rgb="FFFF0000"/>
      </right>
      <top style="thin">
        <color auto="1"/>
      </top>
      <bottom style="thick">
        <color rgb="FFFF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 style="thick">
        <color rgb="FFFF0000"/>
      </right>
      <top style="thin">
        <color auto="1"/>
      </top>
      <bottom style="thick">
        <color rgb="FFFF0000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 style="thick">
        <color rgb="FFC00000"/>
      </left>
      <right style="thin">
        <color theme="1"/>
      </right>
      <top style="thick">
        <color rgb="FFC00000"/>
      </top>
      <bottom style="medium">
        <color auto="1"/>
      </bottom>
      <diagonal/>
    </border>
    <border>
      <left style="thin">
        <color theme="1"/>
      </left>
      <right style="thin">
        <color theme="1"/>
      </right>
      <top style="thick">
        <color rgb="FFC00000"/>
      </top>
      <bottom style="medium">
        <color auto="1"/>
      </bottom>
      <diagonal/>
    </border>
    <border>
      <left style="thin">
        <color theme="1"/>
      </left>
      <right style="thick">
        <color rgb="FFC00000"/>
      </right>
      <top style="thick">
        <color rgb="FFC00000"/>
      </top>
      <bottom style="medium">
        <color auto="1"/>
      </bottom>
      <diagonal/>
    </border>
    <border>
      <left style="thick">
        <color rgb="FFC00000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ck">
        <color rgb="FFC00000"/>
      </right>
      <top style="thin">
        <color auto="1"/>
      </top>
      <bottom style="thin">
        <color auto="1"/>
      </bottom>
      <diagonal/>
    </border>
    <border>
      <left style="thick">
        <color rgb="FFC00000"/>
      </left>
      <right style="thin">
        <color theme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auto="1"/>
      </top>
      <bottom/>
      <diagonal/>
    </border>
    <border>
      <left style="thin">
        <color theme="1"/>
      </left>
      <right style="thick">
        <color rgb="FFC00000"/>
      </right>
      <top style="thin">
        <color auto="1"/>
      </top>
      <bottom/>
      <diagonal/>
    </border>
    <border>
      <left style="thick">
        <color rgb="FFC00000"/>
      </left>
      <right style="thin">
        <color theme="1"/>
      </right>
      <top style="thin">
        <color auto="1"/>
      </top>
      <bottom style="thick">
        <color rgb="FFC00000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ck">
        <color rgb="FFC00000"/>
      </bottom>
      <diagonal/>
    </border>
    <border>
      <left style="thin">
        <color theme="1"/>
      </left>
      <right style="thick">
        <color rgb="FFC00000"/>
      </right>
      <top style="thin">
        <color auto="1"/>
      </top>
      <bottom style="thick">
        <color rgb="FFC00000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thin">
        <color auto="1"/>
      </left>
      <right style="thick">
        <color rgb="FFC00000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auto="1"/>
      </bottom>
      <diagonal/>
    </border>
    <border>
      <left style="thin">
        <color theme="1"/>
      </left>
      <right style="thick">
        <color rgb="FFC00000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rgb="FFC00000"/>
      </left>
      <right style="thin">
        <color theme="1"/>
      </right>
      <top/>
      <bottom style="thin">
        <color auto="1"/>
      </bottom>
      <diagonal/>
    </border>
    <border>
      <left style="thick">
        <color rgb="FFC00000"/>
      </left>
      <right style="thin">
        <color theme="1"/>
      </right>
      <top style="medium">
        <color auto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auto="1"/>
      </top>
      <bottom style="thin">
        <color theme="1"/>
      </bottom>
      <diagonal/>
    </border>
    <border>
      <left style="thin">
        <color theme="1"/>
      </left>
      <right style="thick">
        <color rgb="FFC00000"/>
      </right>
      <top style="medium">
        <color auto="1"/>
      </top>
      <bottom style="thin">
        <color theme="1"/>
      </bottom>
      <diagonal/>
    </border>
    <border>
      <left style="thick">
        <color rgb="FF0000FF"/>
      </left>
      <right style="thin">
        <color auto="1"/>
      </right>
      <top style="thick">
        <color rgb="FF0000FF"/>
      </top>
      <bottom style="thick">
        <color rgb="FFFF0000"/>
      </bottom>
      <diagonal/>
    </border>
    <border>
      <left style="thin">
        <color auto="1"/>
      </left>
      <right style="thin">
        <color auto="1"/>
      </right>
      <top style="thick">
        <color rgb="FF0000FF"/>
      </top>
      <bottom style="thick">
        <color rgb="FFFF0000"/>
      </bottom>
      <diagonal/>
    </border>
    <border>
      <left style="thin">
        <color auto="1"/>
      </left>
      <right style="thick">
        <color rgb="FF0000FF"/>
      </right>
      <top style="thick">
        <color rgb="FF0000FF"/>
      </top>
      <bottom style="thick">
        <color rgb="FFFF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rgb="FF0000FF"/>
      </left>
      <right/>
      <top style="thick">
        <color rgb="FF0000FF"/>
      </top>
      <bottom style="thick">
        <color rgb="FF0000FF"/>
      </bottom>
      <diagonal/>
    </border>
    <border>
      <left/>
      <right/>
      <top style="thick">
        <color rgb="FF0000FF"/>
      </top>
      <bottom style="thick">
        <color rgb="FF0000FF"/>
      </bottom>
      <diagonal/>
    </border>
    <border>
      <left/>
      <right style="thick">
        <color rgb="FF0000FF"/>
      </right>
      <top style="thick">
        <color rgb="FF0000FF"/>
      </top>
      <bottom style="thick">
        <color rgb="FF0000FF"/>
      </bottom>
      <diagonal/>
    </border>
  </borders>
  <cellStyleXfs count="6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51" fillId="0" borderId="0">
      <alignment vertical="center"/>
    </xf>
  </cellStyleXfs>
  <cellXfs count="41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3" borderId="1" xfId="2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3" borderId="5" xfId="2" applyFont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0" borderId="0" xfId="0" applyFont="1">
      <alignment vertical="center"/>
    </xf>
    <xf numFmtId="0" fontId="11" fillId="5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11" fillId="5" borderId="16" xfId="0" applyFont="1" applyFill="1" applyBorder="1" applyAlignment="1">
      <alignment horizontal="center" vertical="center"/>
    </xf>
    <xf numFmtId="0" fontId="11" fillId="5" borderId="17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13" fillId="5" borderId="20" xfId="0" applyFont="1" applyFill="1" applyBorder="1" applyAlignment="1">
      <alignment horizontal="center" vertical="center"/>
    </xf>
    <xf numFmtId="0" fontId="13" fillId="5" borderId="21" xfId="0" applyFont="1" applyFill="1" applyBorder="1" applyAlignment="1">
      <alignment horizontal="center" vertical="center"/>
    </xf>
    <xf numFmtId="12" fontId="15" fillId="0" borderId="0" xfId="0" applyNumberFormat="1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17" fillId="0" borderId="0" xfId="0" applyFont="1" applyAlignment="1">
      <alignment horizontal="left" vertical="center" indent="2"/>
    </xf>
    <xf numFmtId="0" fontId="9" fillId="0" borderId="5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4" fillId="7" borderId="1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4" fillId="7" borderId="19" xfId="0" applyFont="1" applyFill="1" applyBorder="1" applyAlignment="1">
      <alignment horizontal="center" vertical="center"/>
    </xf>
    <xf numFmtId="0" fontId="12" fillId="7" borderId="19" xfId="0" applyFont="1" applyFill="1" applyBorder="1" applyAlignment="1">
      <alignment horizontal="center" vertical="center"/>
    </xf>
    <xf numFmtId="0" fontId="12" fillId="7" borderId="5" xfId="0" applyFont="1" applyFill="1" applyBorder="1" applyAlignment="1">
      <alignment horizontal="center" vertical="center"/>
    </xf>
    <xf numFmtId="0" fontId="12" fillId="7" borderId="18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11" fillId="5" borderId="29" xfId="0" applyFont="1" applyFill="1" applyBorder="1" applyAlignment="1">
      <alignment horizontal="center" vertical="center" wrapText="1"/>
    </xf>
    <xf numFmtId="0" fontId="11" fillId="5" borderId="30" xfId="0" applyFont="1" applyFill="1" applyBorder="1" applyAlignment="1">
      <alignment horizontal="center" vertical="center" wrapText="1"/>
    </xf>
    <xf numFmtId="0" fontId="4" fillId="6" borderId="35" xfId="0" applyFont="1" applyFill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4" borderId="37" xfId="0" applyFont="1" applyFill="1" applyBorder="1" applyAlignment="1">
      <alignment horizontal="center" vertical="center"/>
    </xf>
    <xf numFmtId="0" fontId="4" fillId="6" borderId="38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6" borderId="39" xfId="0" applyFont="1" applyFill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4" borderId="41" xfId="0" applyFont="1" applyFill="1" applyBorder="1" applyAlignment="1">
      <alignment horizontal="center" vertical="center"/>
    </xf>
    <xf numFmtId="0" fontId="4" fillId="8" borderId="35" xfId="0" applyFont="1" applyFill="1" applyBorder="1" applyAlignment="1">
      <alignment horizontal="center" vertical="center"/>
    </xf>
    <xf numFmtId="0" fontId="4" fillId="8" borderId="39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1" fillId="10" borderId="5" xfId="0" applyFont="1" applyFill="1" applyBorder="1" applyAlignment="1">
      <alignment horizontal="center" vertical="center"/>
    </xf>
    <xf numFmtId="0" fontId="4" fillId="10" borderId="5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11" fillId="9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10" borderId="1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10" fontId="4" fillId="4" borderId="1" xfId="3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22" fillId="0" borderId="0" xfId="0" applyFont="1">
      <alignment vertical="center"/>
    </xf>
    <xf numFmtId="0" fontId="20" fillId="6" borderId="16" xfId="0" applyFont="1" applyFill="1" applyBorder="1" applyAlignment="1">
      <alignment horizontal="center" vertical="center"/>
    </xf>
    <xf numFmtId="0" fontId="4" fillId="7" borderId="51" xfId="0" applyFont="1" applyFill="1" applyBorder="1" applyAlignment="1">
      <alignment horizontal="center" vertical="center"/>
    </xf>
    <xf numFmtId="0" fontId="4" fillId="4" borderId="42" xfId="0" applyFont="1" applyFill="1" applyBorder="1" applyAlignment="1">
      <alignment horizontal="center" vertical="center"/>
    </xf>
    <xf numFmtId="0" fontId="25" fillId="10" borderId="45" xfId="0" applyFont="1" applyFill="1" applyBorder="1" applyAlignment="1">
      <alignment horizontal="center" vertical="center"/>
    </xf>
    <xf numFmtId="0" fontId="25" fillId="10" borderId="46" xfId="0" applyFont="1" applyFill="1" applyBorder="1" applyAlignment="1">
      <alignment horizontal="center" vertical="center"/>
    </xf>
    <xf numFmtId="0" fontId="25" fillId="10" borderId="47" xfId="0" applyFont="1" applyFill="1" applyBorder="1" applyAlignment="1">
      <alignment horizontal="center" vertical="center"/>
    </xf>
    <xf numFmtId="0" fontId="26" fillId="0" borderId="38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6" fillId="0" borderId="48" xfId="0" applyFont="1" applyBorder="1" applyAlignment="1">
      <alignment horizontal="center" vertical="center" wrapText="1"/>
    </xf>
    <xf numFmtId="0" fontId="26" fillId="7" borderId="38" xfId="0" applyFont="1" applyFill="1" applyBorder="1" applyAlignment="1">
      <alignment horizontal="center" vertical="center"/>
    </xf>
    <xf numFmtId="0" fontId="26" fillId="7" borderId="1" xfId="0" applyFont="1" applyFill="1" applyBorder="1" applyAlignment="1">
      <alignment horizontal="center" vertical="center"/>
    </xf>
    <xf numFmtId="0" fontId="27" fillId="7" borderId="1" xfId="0" applyFont="1" applyFill="1" applyBorder="1" applyAlignment="1">
      <alignment horizontal="center" vertical="center" wrapText="1"/>
    </xf>
    <xf numFmtId="0" fontId="26" fillId="7" borderId="48" xfId="0" applyFont="1" applyFill="1" applyBorder="1" applyAlignment="1">
      <alignment horizontal="center" vertical="center" wrapText="1"/>
    </xf>
    <xf numFmtId="0" fontId="26" fillId="5" borderId="50" xfId="0" applyFont="1" applyFill="1" applyBorder="1" applyAlignment="1">
      <alignment horizontal="center" vertical="center"/>
    </xf>
    <xf numFmtId="0" fontId="26" fillId="5" borderId="40" xfId="0" applyFont="1" applyFill="1" applyBorder="1" applyAlignment="1">
      <alignment horizontal="center" vertical="center"/>
    </xf>
    <xf numFmtId="0" fontId="27" fillId="5" borderId="40" xfId="0" applyFont="1" applyFill="1" applyBorder="1" applyAlignment="1">
      <alignment horizontal="center" vertical="center" wrapText="1"/>
    </xf>
    <xf numFmtId="0" fontId="26" fillId="5" borderId="49" xfId="0" applyFont="1" applyFill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/>
    </xf>
    <xf numFmtId="0" fontId="26" fillId="4" borderId="34" xfId="0" applyFont="1" applyFill="1" applyBorder="1" applyAlignment="1">
      <alignment horizontal="center" vertical="center"/>
    </xf>
    <xf numFmtId="0" fontId="26" fillId="0" borderId="27" xfId="0" applyFont="1" applyBorder="1" applyAlignment="1">
      <alignment horizontal="center" vertical="center"/>
    </xf>
    <xf numFmtId="0" fontId="26" fillId="4" borderId="28" xfId="0" applyFont="1" applyFill="1" applyBorder="1" applyAlignment="1">
      <alignment horizontal="center" vertical="center"/>
    </xf>
    <xf numFmtId="0" fontId="26" fillId="0" borderId="31" xfId="0" applyFont="1" applyBorder="1" applyAlignment="1">
      <alignment horizontal="center" vertical="center"/>
    </xf>
    <xf numFmtId="0" fontId="26" fillId="4" borderId="32" xfId="0" applyFont="1" applyFill="1" applyBorder="1" applyAlignment="1">
      <alignment horizontal="center" vertical="center"/>
    </xf>
    <xf numFmtId="0" fontId="19" fillId="5" borderId="26" xfId="0" applyFont="1" applyFill="1" applyBorder="1" applyAlignment="1">
      <alignment horizontal="center" vertical="center" wrapText="1"/>
    </xf>
    <xf numFmtId="0" fontId="0" fillId="0" borderId="44" xfId="0" applyBorder="1" applyAlignment="1">
      <alignment vertical="center"/>
    </xf>
    <xf numFmtId="0" fontId="23" fillId="0" borderId="0" xfId="0" applyFont="1">
      <alignment vertical="center"/>
    </xf>
    <xf numFmtId="0" fontId="28" fillId="0" borderId="0" xfId="0" applyFont="1">
      <alignment vertical="center"/>
    </xf>
    <xf numFmtId="0" fontId="23" fillId="9" borderId="43" xfId="0" applyFont="1" applyFill="1" applyBorder="1" applyAlignment="1">
      <alignment horizontal="center" vertical="center" wrapText="1"/>
    </xf>
    <xf numFmtId="0" fontId="29" fillId="0" borderId="43" xfId="0" applyFont="1" applyBorder="1" applyAlignment="1">
      <alignment horizontal="center" vertical="center" wrapText="1"/>
    </xf>
    <xf numFmtId="0" fontId="23" fillId="0" borderId="43" xfId="0" applyFont="1" applyBorder="1" applyAlignment="1">
      <alignment horizontal="center" vertical="center" wrapText="1"/>
    </xf>
    <xf numFmtId="0" fontId="30" fillId="0" borderId="43" xfId="0" applyFont="1" applyBorder="1" applyAlignment="1">
      <alignment horizontal="center" vertical="center" wrapText="1"/>
    </xf>
    <xf numFmtId="0" fontId="13" fillId="9" borderId="43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left" vertical="center" indent="2"/>
    </xf>
    <xf numFmtId="0" fontId="32" fillId="0" borderId="0" xfId="0" applyFont="1">
      <alignment vertical="center"/>
    </xf>
    <xf numFmtId="0" fontId="33" fillId="0" borderId="0" xfId="0" applyFont="1">
      <alignment vertical="center"/>
    </xf>
    <xf numFmtId="12" fontId="33" fillId="0" borderId="0" xfId="0" applyNumberFormat="1" applyFont="1" applyFill="1" applyBorder="1" applyAlignment="1">
      <alignment horizontal="center" vertical="center" wrapText="1"/>
    </xf>
    <xf numFmtId="0" fontId="32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 indent="2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0" borderId="52" xfId="0" applyFont="1" applyFill="1" applyBorder="1" applyAlignment="1">
      <alignment horizontal="center" vertical="center" wrapText="1"/>
    </xf>
    <xf numFmtId="0" fontId="10" fillId="0" borderId="0" xfId="0" applyFont="1" applyBorder="1">
      <alignment vertical="center"/>
    </xf>
    <xf numFmtId="0" fontId="14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4" fillId="6" borderId="1" xfId="2" applyFont="1" applyFill="1" applyBorder="1" applyAlignment="1">
      <alignment horizontal="center" vertical="center" wrapText="1"/>
    </xf>
    <xf numFmtId="0" fontId="4" fillId="10" borderId="1" xfId="2" applyFont="1" applyFill="1" applyBorder="1" applyAlignment="1">
      <alignment horizontal="center" vertical="center" wrapText="1"/>
    </xf>
    <xf numFmtId="0" fontId="4" fillId="6" borderId="38" xfId="2" applyFont="1" applyFill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10" borderId="38" xfId="2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17" fillId="6" borderId="48" xfId="2" applyFont="1" applyFill="1" applyBorder="1" applyAlignment="1">
      <alignment horizontal="center" vertical="center" wrapText="1"/>
    </xf>
    <xf numFmtId="0" fontId="17" fillId="4" borderId="48" xfId="0" applyFont="1" applyFill="1" applyBorder="1" applyAlignment="1">
      <alignment horizontal="center" vertical="center" wrapText="1"/>
    </xf>
    <xf numFmtId="0" fontId="17" fillId="4" borderId="49" xfId="0" applyFont="1" applyFill="1" applyBorder="1" applyAlignment="1">
      <alignment horizontal="center" vertical="center" wrapText="1"/>
    </xf>
    <xf numFmtId="0" fontId="17" fillId="10" borderId="48" xfId="2" applyFont="1" applyFill="1" applyBorder="1" applyAlignment="1">
      <alignment horizontal="center" vertical="center" wrapText="1"/>
    </xf>
    <xf numFmtId="0" fontId="17" fillId="3" borderId="1" xfId="2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10" borderId="1" xfId="2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3" borderId="1" xfId="2" applyFont="1" applyBorder="1" applyAlignment="1">
      <alignment horizontal="center" vertical="center" wrapText="1"/>
    </xf>
    <xf numFmtId="0" fontId="11" fillId="2" borderId="1" xfId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9" fillId="4" borderId="1" xfId="0" applyFont="1" applyFill="1" applyBorder="1" applyAlignment="1">
      <alignment horizontal="center" vertical="center" wrapText="1"/>
    </xf>
    <xf numFmtId="0" fontId="4" fillId="3" borderId="1" xfId="2" applyFont="1" applyBorder="1" applyAlignment="1">
      <alignment horizontal="center" vertical="center" wrapText="1"/>
    </xf>
    <xf numFmtId="0" fontId="4" fillId="3" borderId="1" xfId="2" applyFont="1" applyBorder="1" applyAlignment="1">
      <alignment horizontal="center" vertical="center" wrapText="1"/>
    </xf>
    <xf numFmtId="0" fontId="6" fillId="10" borderId="1" xfId="2" applyFont="1" applyFill="1" applyBorder="1" applyAlignment="1">
      <alignment horizontal="center" vertical="center" wrapText="1"/>
    </xf>
    <xf numFmtId="0" fontId="6" fillId="3" borderId="1" xfId="2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20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4" fillId="3" borderId="1" xfId="2" applyFont="1" applyBorder="1" applyAlignment="1">
      <alignment horizontal="center" vertical="center" wrapText="1"/>
    </xf>
    <xf numFmtId="0" fontId="4" fillId="3" borderId="2" xfId="2" applyFont="1" applyBorder="1" applyAlignment="1">
      <alignment horizontal="center" vertical="center" wrapText="1"/>
    </xf>
    <xf numFmtId="0" fontId="4" fillId="3" borderId="1" xfId="2" applyFont="1" applyBorder="1" applyAlignment="1">
      <alignment horizontal="center" vertical="center" wrapText="1"/>
    </xf>
    <xf numFmtId="0" fontId="4" fillId="3" borderId="5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9" fillId="4" borderId="9" xfId="0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9" fillId="4" borderId="12" xfId="0" applyFont="1" applyFill="1" applyBorder="1" applyAlignment="1">
      <alignment horizontal="center" vertical="center" wrapText="1"/>
    </xf>
    <xf numFmtId="0" fontId="11" fillId="13" borderId="14" xfId="0" applyFont="1" applyFill="1" applyBorder="1" applyAlignment="1">
      <alignment horizontal="center" vertical="center" wrapText="1"/>
    </xf>
    <xf numFmtId="0" fontId="11" fillId="13" borderId="15" xfId="0" applyFont="1" applyFill="1" applyBorder="1" applyAlignment="1">
      <alignment horizontal="center" vertical="center" wrapText="1"/>
    </xf>
    <xf numFmtId="0" fontId="43" fillId="4" borderId="56" xfId="0" applyFont="1" applyFill="1" applyBorder="1" applyAlignment="1">
      <alignment horizontal="center" vertical="center" wrapText="1"/>
    </xf>
    <xf numFmtId="0" fontId="43" fillId="4" borderId="57" xfId="0" applyFont="1" applyFill="1" applyBorder="1" applyAlignment="1">
      <alignment horizontal="center" vertical="center" wrapText="1"/>
    </xf>
    <xf numFmtId="0" fontId="34" fillId="13" borderId="58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76" fontId="19" fillId="4" borderId="9" xfId="4" applyNumberFormat="1" applyFont="1" applyFill="1" applyBorder="1" applyAlignment="1">
      <alignment horizontal="center" vertical="center" wrapText="1"/>
    </xf>
    <xf numFmtId="176" fontId="19" fillId="4" borderId="1" xfId="4" applyNumberFormat="1" applyFont="1" applyFill="1" applyBorder="1" applyAlignment="1">
      <alignment horizontal="center" vertical="center" wrapText="1"/>
    </xf>
    <xf numFmtId="176" fontId="11" fillId="13" borderId="14" xfId="4" applyNumberFormat="1" applyFont="1" applyFill="1" applyBorder="1" applyAlignment="1">
      <alignment horizontal="center" vertical="center" wrapText="1"/>
    </xf>
    <xf numFmtId="176" fontId="4" fillId="0" borderId="6" xfId="4" applyNumberFormat="1" applyFont="1" applyBorder="1" applyAlignment="1">
      <alignment horizontal="center" vertical="center"/>
    </xf>
    <xf numFmtId="176" fontId="4" fillId="0" borderId="1" xfId="4" applyNumberFormat="1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4" fillId="6" borderId="1" xfId="0" applyFont="1" applyFill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0" xfId="0" applyFont="1">
      <alignment vertical="center"/>
    </xf>
    <xf numFmtId="12" fontId="4" fillId="0" borderId="0" xfId="0" applyNumberFormat="1" applyFont="1" applyFill="1" applyBorder="1" applyAlignment="1">
      <alignment horizontal="center" vertical="center" wrapText="1"/>
    </xf>
    <xf numFmtId="0" fontId="42" fillId="0" borderId="0" xfId="0" applyFont="1" applyAlignment="1">
      <alignment horizontal="left" vertical="center" indent="2"/>
    </xf>
    <xf numFmtId="0" fontId="4" fillId="4" borderId="6" xfId="0" applyFont="1" applyFill="1" applyBorder="1" applyAlignment="1">
      <alignment horizontal="center" vertical="center"/>
    </xf>
    <xf numFmtId="0" fontId="4" fillId="3" borderId="59" xfId="2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62" xfId="0" applyFont="1" applyBorder="1" applyAlignment="1">
      <alignment horizontal="center" vertical="center" wrapText="1"/>
    </xf>
    <xf numFmtId="0" fontId="4" fillId="6" borderId="63" xfId="0" applyFont="1" applyFill="1" applyBorder="1" applyAlignment="1">
      <alignment horizontal="center" vertical="center" wrapText="1"/>
    </xf>
    <xf numFmtId="0" fontId="4" fillId="6" borderId="64" xfId="0" applyFont="1" applyFill="1" applyBorder="1" applyAlignment="1">
      <alignment horizontal="center" vertical="center" wrapText="1"/>
    </xf>
    <xf numFmtId="0" fontId="4" fillId="6" borderId="65" xfId="0" applyFont="1" applyFill="1" applyBorder="1" applyAlignment="1">
      <alignment horizontal="center" vertical="center" wrapText="1"/>
    </xf>
    <xf numFmtId="0" fontId="4" fillId="6" borderId="66" xfId="0" applyFont="1" applyFill="1" applyBorder="1" applyAlignment="1">
      <alignment horizontal="center" vertical="center" wrapText="1"/>
    </xf>
    <xf numFmtId="0" fontId="10" fillId="0" borderId="68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 vertical="center" wrapText="1"/>
    </xf>
    <xf numFmtId="0" fontId="46" fillId="5" borderId="5" xfId="0" applyFont="1" applyFill="1" applyBorder="1" applyAlignment="1">
      <alignment horizontal="center" vertical="center"/>
    </xf>
    <xf numFmtId="0" fontId="26" fillId="10" borderId="71" xfId="0" applyFont="1" applyFill="1" applyBorder="1" applyAlignment="1">
      <alignment horizontal="center" vertical="center"/>
    </xf>
    <xf numFmtId="0" fontId="26" fillId="10" borderId="33" xfId="0" applyFont="1" applyFill="1" applyBorder="1" applyAlignment="1">
      <alignment horizontal="center" vertical="center"/>
    </xf>
    <xf numFmtId="0" fontId="26" fillId="10" borderId="27" xfId="0" applyFont="1" applyFill="1" applyBorder="1" applyAlignment="1">
      <alignment horizontal="center" vertical="center"/>
    </xf>
    <xf numFmtId="0" fontId="26" fillId="10" borderId="31" xfId="0" applyFont="1" applyFill="1" applyBorder="1" applyAlignment="1">
      <alignment horizontal="center" vertical="center"/>
    </xf>
    <xf numFmtId="0" fontId="10" fillId="0" borderId="72" xfId="0" applyFont="1" applyBorder="1" applyAlignment="1">
      <alignment horizontal="center" vertical="center" wrapText="1"/>
    </xf>
    <xf numFmtId="0" fontId="10" fillId="0" borderId="73" xfId="0" applyFont="1" applyBorder="1" applyAlignment="1">
      <alignment horizontal="center" vertical="center" wrapText="1"/>
    </xf>
    <xf numFmtId="0" fontId="10" fillId="0" borderId="74" xfId="0" applyFont="1" applyBorder="1" applyAlignment="1">
      <alignment horizontal="center" vertical="center" wrapText="1"/>
    </xf>
    <xf numFmtId="0" fontId="4" fillId="6" borderId="75" xfId="0" applyFont="1" applyFill="1" applyBorder="1" applyAlignment="1">
      <alignment horizontal="center" vertical="center" wrapText="1"/>
    </xf>
    <xf numFmtId="0" fontId="4" fillId="15" borderId="75" xfId="0" applyFont="1" applyFill="1" applyBorder="1" applyAlignment="1">
      <alignment horizontal="center" vertical="center" wrapText="1"/>
    </xf>
    <xf numFmtId="0" fontId="4" fillId="10" borderId="2" xfId="2" applyFont="1" applyFill="1" applyBorder="1" applyAlignment="1">
      <alignment horizontal="center" vertical="center" wrapText="1"/>
    </xf>
    <xf numFmtId="0" fontId="4" fillId="10" borderId="4" xfId="2" applyFont="1" applyFill="1" applyBorder="1" applyAlignment="1">
      <alignment horizontal="center" vertical="center" wrapText="1"/>
    </xf>
    <xf numFmtId="0" fontId="11" fillId="16" borderId="5" xfId="0" applyFont="1" applyFill="1" applyBorder="1" applyAlignment="1">
      <alignment horizontal="center" vertical="center"/>
    </xf>
    <xf numFmtId="0" fontId="4" fillId="16" borderId="5" xfId="0" applyFont="1" applyFill="1" applyBorder="1" applyAlignment="1">
      <alignment horizontal="center" vertical="center"/>
    </xf>
    <xf numFmtId="0" fontId="26" fillId="16" borderId="71" xfId="0" applyFont="1" applyFill="1" applyBorder="1" applyAlignment="1">
      <alignment horizontal="center" vertical="center"/>
    </xf>
    <xf numFmtId="0" fontId="26" fillId="16" borderId="33" xfId="0" applyFont="1" applyFill="1" applyBorder="1" applyAlignment="1">
      <alignment horizontal="center" vertical="center"/>
    </xf>
    <xf numFmtId="0" fontId="26" fillId="16" borderId="27" xfId="0" applyFont="1" applyFill="1" applyBorder="1" applyAlignment="1">
      <alignment horizontal="center" vertical="center"/>
    </xf>
    <xf numFmtId="0" fontId="26" fillId="16" borderId="31" xfId="0" applyFont="1" applyFill="1" applyBorder="1" applyAlignment="1">
      <alignment horizontal="center" vertical="center"/>
    </xf>
    <xf numFmtId="0" fontId="10" fillId="17" borderId="70" xfId="0" applyFont="1" applyFill="1" applyBorder="1" applyAlignment="1">
      <alignment horizontal="center" vertical="center" wrapText="1"/>
    </xf>
    <xf numFmtId="0" fontId="10" fillId="0" borderId="62" xfId="0" applyFont="1" applyFill="1" applyBorder="1" applyAlignment="1">
      <alignment horizontal="center" vertical="center" wrapText="1"/>
    </xf>
    <xf numFmtId="0" fontId="20" fillId="16" borderId="76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10" borderId="80" xfId="2" applyFont="1" applyFill="1" applyBorder="1" applyAlignment="1">
      <alignment horizontal="center" vertical="center" wrapText="1"/>
    </xf>
    <xf numFmtId="0" fontId="4" fillId="10" borderId="81" xfId="2" applyFont="1" applyFill="1" applyBorder="1" applyAlignment="1">
      <alignment horizontal="center" vertical="center" wrapText="1"/>
    </xf>
    <xf numFmtId="0" fontId="9" fillId="4" borderId="82" xfId="0" applyFont="1" applyFill="1" applyBorder="1" applyAlignment="1">
      <alignment horizontal="center" vertical="center" wrapText="1"/>
    </xf>
    <xf numFmtId="0" fontId="9" fillId="4" borderId="84" xfId="0" applyFont="1" applyFill="1" applyBorder="1" applyAlignment="1">
      <alignment horizontal="center" vertical="center" wrapText="1"/>
    </xf>
    <xf numFmtId="0" fontId="4" fillId="10" borderId="87" xfId="2" applyFont="1" applyFill="1" applyBorder="1" applyAlignment="1">
      <alignment horizontal="center" vertical="center" wrapText="1"/>
    </xf>
    <xf numFmtId="0" fontId="9" fillId="4" borderId="88" xfId="0" applyFont="1" applyFill="1" applyBorder="1" applyAlignment="1">
      <alignment horizontal="center" vertical="center" wrapText="1"/>
    </xf>
    <xf numFmtId="0" fontId="9" fillId="4" borderId="89" xfId="0" applyFont="1" applyFill="1" applyBorder="1" applyAlignment="1">
      <alignment horizontal="center" vertical="center" wrapText="1"/>
    </xf>
    <xf numFmtId="0" fontId="9" fillId="18" borderId="85" xfId="0" applyFont="1" applyFill="1" applyBorder="1" applyAlignment="1">
      <alignment horizontal="center" vertical="center" wrapText="1"/>
    </xf>
    <xf numFmtId="0" fontId="9" fillId="18" borderId="83" xfId="0" applyFont="1" applyFill="1" applyBorder="1" applyAlignment="1">
      <alignment horizontal="center" vertical="center" wrapText="1"/>
    </xf>
    <xf numFmtId="0" fontId="4" fillId="3" borderId="1" xfId="2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20" fillId="15" borderId="90" xfId="0" applyFont="1" applyFill="1" applyBorder="1" applyAlignment="1">
      <alignment horizontal="center" vertical="center" wrapText="1"/>
    </xf>
    <xf numFmtId="0" fontId="50" fillId="0" borderId="0" xfId="0" applyFont="1">
      <alignment vertical="center"/>
    </xf>
    <xf numFmtId="0" fontId="41" fillId="0" borderId="0" xfId="0" applyFont="1">
      <alignment vertical="center"/>
    </xf>
    <xf numFmtId="0" fontId="50" fillId="0" borderId="0" xfId="0" applyFont="1" applyAlignment="1">
      <alignment vertical="center"/>
    </xf>
    <xf numFmtId="0" fontId="41" fillId="0" borderId="0" xfId="0" applyFont="1" applyAlignment="1">
      <alignment vertical="center" wrapText="1"/>
    </xf>
    <xf numFmtId="0" fontId="41" fillId="0" borderId="1" xfId="0" applyFont="1" applyBorder="1" applyAlignment="1">
      <alignment vertical="top" wrapText="1"/>
    </xf>
    <xf numFmtId="0" fontId="41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Fill="1" applyBorder="1" applyAlignment="1">
      <alignment vertical="top" wrapText="1"/>
    </xf>
    <xf numFmtId="0" fontId="41" fillId="0" borderId="1" xfId="0" applyFont="1" applyBorder="1" applyAlignment="1">
      <alignment horizontal="right" vertical="top" wrapText="1"/>
    </xf>
    <xf numFmtId="0" fontId="49" fillId="0" borderId="0" xfId="0" applyFont="1">
      <alignment vertical="center"/>
    </xf>
    <xf numFmtId="0" fontId="41" fillId="0" borderId="1" xfId="0" applyFont="1" applyBorder="1">
      <alignment vertical="center"/>
    </xf>
    <xf numFmtId="0" fontId="41" fillId="0" borderId="1" xfId="0" applyFont="1" applyFill="1" applyBorder="1" applyAlignment="1">
      <alignment vertical="center" wrapText="1"/>
    </xf>
    <xf numFmtId="0" fontId="53" fillId="0" borderId="0" xfId="0" applyFont="1">
      <alignment vertical="center"/>
    </xf>
    <xf numFmtId="0" fontId="54" fillId="0" borderId="0" xfId="5" applyFont="1" applyAlignment="1">
      <alignment horizontal="left" vertical="center"/>
    </xf>
    <xf numFmtId="0" fontId="50" fillId="0" borderId="0" xfId="5" applyFont="1" applyAlignment="1">
      <alignment vertical="center"/>
    </xf>
    <xf numFmtId="0" fontId="41" fillId="0" borderId="0" xfId="5" applyFont="1">
      <alignment vertical="center"/>
    </xf>
    <xf numFmtId="0" fontId="50" fillId="0" borderId="0" xfId="5" applyFont="1" applyAlignment="1">
      <alignment wrapText="1"/>
    </xf>
    <xf numFmtId="0" fontId="54" fillId="0" borderId="44" xfId="5" applyFont="1" applyBorder="1" applyAlignment="1">
      <alignment vertical="center"/>
    </xf>
    <xf numFmtId="0" fontId="41" fillId="0" borderId="44" xfId="5" applyFont="1" applyBorder="1" applyAlignment="1">
      <alignment vertical="center" wrapText="1"/>
    </xf>
    <xf numFmtId="0" fontId="41" fillId="0" borderId="0" xfId="5" applyFont="1" applyBorder="1" applyAlignment="1">
      <alignment vertical="center" wrapText="1"/>
    </xf>
    <xf numFmtId="0" fontId="41" fillId="0" borderId="1" xfId="5" applyFont="1" applyBorder="1" applyAlignment="1">
      <alignment vertical="center" wrapText="1"/>
    </xf>
    <xf numFmtId="0" fontId="41" fillId="0" borderId="1" xfId="5" applyFont="1" applyBorder="1" applyAlignment="1">
      <alignment horizontal="center" vertical="center" wrapText="1"/>
    </xf>
    <xf numFmtId="0" fontId="41" fillId="0" borderId="1" xfId="5" applyFont="1" applyBorder="1">
      <alignment vertical="center"/>
    </xf>
    <xf numFmtId="0" fontId="61" fillId="0" borderId="1" xfId="5" applyFont="1" applyBorder="1" applyAlignment="1">
      <alignment horizontal="left" vertical="top" wrapText="1" indent="2"/>
    </xf>
    <xf numFmtId="0" fontId="41" fillId="0" borderId="1" xfId="5" applyFont="1" applyBorder="1" applyAlignment="1">
      <alignment vertical="top" wrapText="1"/>
    </xf>
    <xf numFmtId="0" fontId="41" fillId="0" borderId="1" xfId="5" applyFont="1" applyBorder="1" applyAlignment="1">
      <alignment horizontal="left" vertical="top" wrapText="1" indent="2"/>
    </xf>
    <xf numFmtId="0" fontId="41" fillId="0" borderId="0" xfId="5" applyFont="1" applyBorder="1" applyAlignment="1">
      <alignment horizontal="left" vertical="top" wrapText="1" indent="2"/>
    </xf>
    <xf numFmtId="0" fontId="41" fillId="0" borderId="0" xfId="5" applyFont="1" applyBorder="1" applyAlignment="1">
      <alignment vertical="top" wrapText="1"/>
    </xf>
    <xf numFmtId="0" fontId="41" fillId="0" borderId="0" xfId="5" applyFont="1" applyBorder="1" applyAlignment="1">
      <alignment vertical="center"/>
    </xf>
    <xf numFmtId="0" fontId="41" fillId="0" borderId="0" xfId="5" applyFont="1" applyAlignment="1">
      <alignment vertical="center" wrapText="1"/>
    </xf>
    <xf numFmtId="0" fontId="41" fillId="0" borderId="17" xfId="5" applyFont="1" applyBorder="1">
      <alignment vertical="center"/>
    </xf>
    <xf numFmtId="0" fontId="41" fillId="0" borderId="0" xfId="5" applyFont="1" applyBorder="1">
      <alignment vertical="center"/>
    </xf>
    <xf numFmtId="0" fontId="62" fillId="0" borderId="0" xfId="5" applyFont="1">
      <alignment vertical="center"/>
    </xf>
    <xf numFmtId="0" fontId="50" fillId="0" borderId="0" xfId="5" applyFont="1">
      <alignment vertical="center"/>
    </xf>
    <xf numFmtId="0" fontId="54" fillId="0" borderId="0" xfId="5" applyFont="1">
      <alignment vertical="center"/>
    </xf>
    <xf numFmtId="0" fontId="39" fillId="0" borderId="0" xfId="0" applyFont="1">
      <alignment vertical="center"/>
    </xf>
    <xf numFmtId="0" fontId="4" fillId="0" borderId="0" xfId="5" applyFont="1" applyAlignment="1">
      <alignment vertical="center" wrapText="1"/>
    </xf>
    <xf numFmtId="0" fontId="53" fillId="0" borderId="0" xfId="5" applyFont="1">
      <alignment vertical="center"/>
    </xf>
    <xf numFmtId="0" fontId="11" fillId="14" borderId="91" xfId="0" applyFont="1" applyFill="1" applyBorder="1" applyAlignment="1">
      <alignment horizontal="center" vertical="center" wrapText="1"/>
    </xf>
    <xf numFmtId="0" fontId="11" fillId="14" borderId="92" xfId="0" applyFont="1" applyFill="1" applyBorder="1" applyAlignment="1">
      <alignment horizontal="center" vertical="center" wrapText="1"/>
    </xf>
    <xf numFmtId="0" fontId="11" fillId="14" borderId="93" xfId="0" applyFont="1" applyFill="1" applyBorder="1" applyAlignment="1">
      <alignment horizontal="center" vertical="center" wrapText="1"/>
    </xf>
    <xf numFmtId="0" fontId="10" fillId="0" borderId="94" xfId="0" applyFont="1" applyBorder="1" applyAlignment="1">
      <alignment horizontal="center" vertical="center" wrapText="1"/>
    </xf>
    <xf numFmtId="0" fontId="10" fillId="0" borderId="95" xfId="0" applyFont="1" applyBorder="1" applyAlignment="1">
      <alignment horizontal="center" vertical="center" wrapText="1"/>
    </xf>
    <xf numFmtId="0" fontId="10" fillId="0" borderId="96" xfId="0" applyFont="1" applyBorder="1" applyAlignment="1">
      <alignment horizontal="center" vertical="center" wrapText="1"/>
    </xf>
    <xf numFmtId="0" fontId="10" fillId="0" borderId="97" xfId="0" applyFont="1" applyBorder="1" applyAlignment="1">
      <alignment horizontal="center" vertical="center" wrapText="1"/>
    </xf>
    <xf numFmtId="0" fontId="10" fillId="0" borderId="98" xfId="0" applyFont="1" applyBorder="1" applyAlignment="1">
      <alignment horizontal="center" vertical="center" wrapText="1"/>
    </xf>
    <xf numFmtId="0" fontId="10" fillId="0" borderId="99" xfId="0" applyFont="1" applyBorder="1" applyAlignment="1">
      <alignment horizontal="center" vertical="center" wrapText="1"/>
    </xf>
    <xf numFmtId="0" fontId="10" fillId="17" borderId="100" xfId="0" applyFont="1" applyFill="1" applyBorder="1" applyAlignment="1">
      <alignment horizontal="center" vertical="center" wrapText="1"/>
    </xf>
    <xf numFmtId="0" fontId="10" fillId="17" borderId="101" xfId="0" applyFont="1" applyFill="1" applyBorder="1" applyAlignment="1">
      <alignment horizontal="center" vertical="center" wrapText="1"/>
    </xf>
    <xf numFmtId="0" fontId="10" fillId="17" borderId="102" xfId="0" applyFont="1" applyFill="1" applyBorder="1" applyAlignment="1">
      <alignment horizontal="center" vertical="center" wrapText="1"/>
    </xf>
    <xf numFmtId="0" fontId="11" fillId="19" borderId="67" xfId="0" applyFont="1" applyFill="1" applyBorder="1" applyAlignment="1">
      <alignment horizontal="center" vertical="center" wrapText="1"/>
    </xf>
    <xf numFmtId="0" fontId="4" fillId="6" borderId="103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04" xfId="0" applyFont="1" applyBorder="1" applyAlignment="1">
      <alignment horizontal="center" vertical="center" wrapText="1"/>
    </xf>
    <xf numFmtId="0" fontId="10" fillId="0" borderId="105" xfId="0" applyFont="1" applyBorder="1" applyAlignment="1">
      <alignment horizontal="center" vertical="center" wrapText="1"/>
    </xf>
    <xf numFmtId="0" fontId="10" fillId="0" borderId="106" xfId="0" applyFont="1" applyBorder="1" applyAlignment="1">
      <alignment horizontal="center" vertical="center" wrapText="1"/>
    </xf>
    <xf numFmtId="0" fontId="4" fillId="6" borderId="107" xfId="0" applyFont="1" applyFill="1" applyBorder="1" applyAlignment="1">
      <alignment horizontal="center" vertical="center" wrapText="1"/>
    </xf>
    <xf numFmtId="0" fontId="10" fillId="0" borderId="108" xfId="0" applyFont="1" applyBorder="1" applyAlignment="1">
      <alignment horizontal="center" vertical="center" wrapText="1"/>
    </xf>
    <xf numFmtId="0" fontId="10" fillId="0" borderId="109" xfId="0" applyFont="1" applyBorder="1" applyAlignment="1">
      <alignment horizontal="center" vertical="center" wrapText="1"/>
    </xf>
    <xf numFmtId="0" fontId="10" fillId="0" borderId="110" xfId="0" applyFont="1" applyBorder="1" applyAlignment="1">
      <alignment horizontal="center" vertical="center" wrapText="1"/>
    </xf>
    <xf numFmtId="0" fontId="10" fillId="0" borderId="111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49" fillId="0" borderId="1" xfId="0" applyFont="1" applyBorder="1" applyAlignment="1">
      <alignment vertical="center" wrapText="1"/>
    </xf>
    <xf numFmtId="0" fontId="41" fillId="0" borderId="0" xfId="0" applyFont="1" applyAlignment="1">
      <alignment horizontal="left" vertical="center" indent="2"/>
    </xf>
    <xf numFmtId="0" fontId="9" fillId="0" borderId="1" xfId="0" applyFont="1" applyFill="1" applyBorder="1" applyAlignment="1">
      <alignment horizontal="left" vertical="center"/>
    </xf>
    <xf numFmtId="0" fontId="4" fillId="2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20" borderId="0" xfId="0" applyFont="1" applyFill="1" applyAlignment="1">
      <alignment horizontal="left" vertical="center" indent="2"/>
    </xf>
    <xf numFmtId="0" fontId="64" fillId="21" borderId="112" xfId="2" applyFont="1" applyFill="1" applyBorder="1" applyAlignment="1">
      <alignment horizontal="center" vertical="center" wrapText="1"/>
    </xf>
    <xf numFmtId="0" fontId="64" fillId="21" borderId="113" xfId="2" applyFont="1" applyFill="1" applyBorder="1" applyAlignment="1">
      <alignment horizontal="center" vertical="center" wrapText="1"/>
    </xf>
    <xf numFmtId="0" fontId="64" fillId="21" borderId="114" xfId="2" applyFont="1" applyFill="1" applyBorder="1" applyAlignment="1">
      <alignment horizontal="center" vertical="center" wrapText="1"/>
    </xf>
    <xf numFmtId="0" fontId="65" fillId="0" borderId="0" xfId="0" applyFont="1" applyAlignment="1">
      <alignment horizontal="center" vertical="center"/>
    </xf>
    <xf numFmtId="0" fontId="66" fillId="0" borderId="0" xfId="0" applyFont="1" applyAlignment="1">
      <alignment horizontal="center" vertical="center"/>
    </xf>
    <xf numFmtId="0" fontId="67" fillId="0" borderId="0" xfId="0" applyFont="1" applyAlignment="1">
      <alignment horizontal="center" vertical="center"/>
    </xf>
    <xf numFmtId="0" fontId="41" fillId="20" borderId="0" xfId="0" applyFont="1" applyFill="1">
      <alignment vertical="center"/>
    </xf>
    <xf numFmtId="0" fontId="68" fillId="0" borderId="0" xfId="0" applyFont="1" applyFill="1" applyBorder="1" applyAlignment="1">
      <alignment horizontal="center" vertical="center"/>
    </xf>
    <xf numFmtId="0" fontId="68" fillId="0" borderId="0" xfId="0" applyFont="1" applyAlignment="1">
      <alignment horizontal="center" vertical="center"/>
    </xf>
    <xf numFmtId="0" fontId="49" fillId="17" borderId="1" xfId="0" applyFont="1" applyFill="1" applyBorder="1" applyAlignment="1">
      <alignment horizontal="center" vertical="center" wrapText="1"/>
    </xf>
    <xf numFmtId="0" fontId="41" fillId="17" borderId="1" xfId="0" applyFont="1" applyFill="1" applyBorder="1" applyAlignment="1">
      <alignment vertical="center" wrapText="1"/>
    </xf>
    <xf numFmtId="0" fontId="41" fillId="17" borderId="1" xfId="0" applyFont="1" applyFill="1" applyBorder="1" applyAlignment="1">
      <alignment horizontal="center" vertical="top" wrapText="1"/>
    </xf>
    <xf numFmtId="0" fontId="0" fillId="0" borderId="0" xfId="0" applyAlignment="1"/>
    <xf numFmtId="0" fontId="69" fillId="0" borderId="115" xfId="0" applyFont="1" applyFill="1" applyBorder="1" applyAlignment="1" applyProtection="1">
      <alignment horizontal="center" vertical="center" wrapText="1" readingOrder="1"/>
      <protection locked="0"/>
    </xf>
    <xf numFmtId="0" fontId="70" fillId="0" borderId="115" xfId="0" applyFont="1" applyFill="1" applyBorder="1" applyAlignment="1" applyProtection="1">
      <alignment horizontal="center" vertical="top" wrapText="1" readingOrder="1"/>
      <protection locked="0"/>
    </xf>
    <xf numFmtId="0" fontId="71" fillId="0" borderId="115" xfId="0" applyFont="1" applyFill="1" applyBorder="1" applyAlignment="1" applyProtection="1">
      <alignment horizontal="center" vertical="top" wrapText="1" readingOrder="1"/>
      <protection locked="0"/>
    </xf>
    <xf numFmtId="0" fontId="34" fillId="0" borderId="115" xfId="0" applyFont="1" applyFill="1" applyBorder="1" applyAlignment="1" applyProtection="1">
      <alignment horizontal="center" vertical="top" wrapText="1" readingOrder="1"/>
      <protection locked="0"/>
    </xf>
    <xf numFmtId="0" fontId="34" fillId="0" borderId="115" xfId="0" applyFont="1" applyFill="1" applyBorder="1" applyAlignment="1" applyProtection="1">
      <alignment horizontal="left" vertical="top" wrapText="1" readingOrder="1"/>
      <protection locked="0"/>
    </xf>
    <xf numFmtId="0" fontId="74" fillId="0" borderId="115" xfId="0" applyFont="1" applyFill="1" applyBorder="1" applyAlignment="1" applyProtection="1">
      <alignment horizontal="center" vertical="center" wrapText="1" readingOrder="1"/>
      <protection locked="0"/>
    </xf>
    <xf numFmtId="0" fontId="75" fillId="0" borderId="115" xfId="0" applyFont="1" applyFill="1" applyBorder="1" applyAlignment="1" applyProtection="1">
      <alignment horizontal="center" vertical="top" wrapText="1" readingOrder="1"/>
      <protection locked="0"/>
    </xf>
    <xf numFmtId="0" fontId="76" fillId="0" borderId="115" xfId="0" applyFont="1" applyFill="1" applyBorder="1" applyAlignment="1" applyProtection="1">
      <alignment horizontal="center" vertical="top" wrapText="1" readingOrder="1"/>
      <protection locked="0"/>
    </xf>
    <xf numFmtId="0" fontId="11" fillId="0" borderId="115" xfId="0" applyFont="1" applyFill="1" applyBorder="1" applyAlignment="1" applyProtection="1">
      <alignment horizontal="center" vertical="top" wrapText="1" readingOrder="1"/>
      <protection locked="0"/>
    </xf>
    <xf numFmtId="0" fontId="11" fillId="0" borderId="115" xfId="0" applyFont="1" applyFill="1" applyBorder="1" applyAlignment="1" applyProtection="1">
      <alignment horizontal="left" vertical="top" wrapText="1" readingOrder="1"/>
      <protection locked="0"/>
    </xf>
    <xf numFmtId="0" fontId="78" fillId="6" borderId="2" xfId="0" applyFont="1" applyFill="1" applyBorder="1" applyAlignment="1">
      <alignment horizontal="center" vertical="center" wrapText="1"/>
    </xf>
    <xf numFmtId="0" fontId="79" fillId="0" borderId="0" xfId="0" applyFont="1" applyAlignment="1">
      <alignment horizontal="left" vertical="center" wrapText="1"/>
    </xf>
    <xf numFmtId="0" fontId="79" fillId="0" borderId="0" xfId="0" applyFont="1">
      <alignment vertical="center"/>
    </xf>
    <xf numFmtId="0" fontId="80" fillId="0" borderId="0" xfId="0" applyFont="1" applyAlignment="1">
      <alignment horizontal="left" vertical="center" indent="2"/>
    </xf>
    <xf numFmtId="0" fontId="10" fillId="0" borderId="77" xfId="0" applyFont="1" applyBorder="1" applyAlignment="1">
      <alignment horizontal="center" vertical="center" wrapText="1"/>
    </xf>
    <xf numFmtId="0" fontId="10" fillId="0" borderId="78" xfId="0" applyFont="1" applyBorder="1" applyAlignment="1">
      <alignment horizontal="center" vertical="center" wrapText="1"/>
    </xf>
    <xf numFmtId="0" fontId="10" fillId="0" borderId="79" xfId="0" applyFont="1" applyBorder="1" applyAlignment="1">
      <alignment horizontal="center" vertical="center" wrapText="1"/>
    </xf>
    <xf numFmtId="0" fontId="11" fillId="5" borderId="25" xfId="0" applyFont="1" applyFill="1" applyBorder="1" applyAlignment="1">
      <alignment horizontal="center" vertical="center"/>
    </xf>
    <xf numFmtId="0" fontId="11" fillId="5" borderId="26" xfId="0" applyFont="1" applyFill="1" applyBorder="1" applyAlignment="1">
      <alignment horizontal="center" vertical="center"/>
    </xf>
    <xf numFmtId="0" fontId="4" fillId="0" borderId="0" xfId="5" applyFont="1" applyAlignment="1">
      <alignment vertical="center" wrapText="1"/>
    </xf>
    <xf numFmtId="0" fontId="41" fillId="0" borderId="44" xfId="5" applyFont="1" applyBorder="1" applyAlignment="1">
      <alignment horizontal="left" vertical="center" wrapText="1"/>
    </xf>
    <xf numFmtId="0" fontId="54" fillId="0" borderId="0" xfId="5" applyFont="1" applyAlignment="1">
      <alignment wrapText="1"/>
    </xf>
    <xf numFmtId="0" fontId="41" fillId="0" borderId="0" xfId="5" applyFont="1" applyAlignment="1">
      <alignment wrapText="1"/>
    </xf>
    <xf numFmtId="0" fontId="41" fillId="0" borderId="0" xfId="5" applyFont="1" applyAlignment="1">
      <alignment vertical="center" wrapText="1"/>
    </xf>
    <xf numFmtId="0" fontId="41" fillId="0" borderId="0" xfId="5" applyFont="1" applyAlignment="1">
      <alignment vertical="center"/>
    </xf>
    <xf numFmtId="0" fontId="4" fillId="0" borderId="0" xfId="5" applyFont="1" applyAlignment="1">
      <alignment vertical="center"/>
    </xf>
    <xf numFmtId="0" fontId="9" fillId="0" borderId="8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6" borderId="35" xfId="0" applyFont="1" applyFill="1" applyBorder="1" applyAlignment="1">
      <alignment horizontal="center" vertical="center" wrapText="1"/>
    </xf>
    <xf numFmtId="0" fontId="4" fillId="6" borderId="36" xfId="0" applyFont="1" applyFill="1" applyBorder="1" applyAlignment="1">
      <alignment horizontal="center" vertical="center" wrapText="1"/>
    </xf>
    <xf numFmtId="0" fontId="4" fillId="6" borderId="53" xfId="0" applyFont="1" applyFill="1" applyBorder="1" applyAlignment="1">
      <alignment horizontal="center" vertical="center" wrapText="1"/>
    </xf>
    <xf numFmtId="0" fontId="4" fillId="10" borderId="35" xfId="0" applyFont="1" applyFill="1" applyBorder="1" applyAlignment="1">
      <alignment horizontal="center" vertical="center"/>
    </xf>
    <xf numFmtId="0" fontId="4" fillId="10" borderId="36" xfId="0" applyFont="1" applyFill="1" applyBorder="1" applyAlignment="1">
      <alignment horizontal="center" vertical="center"/>
    </xf>
    <xf numFmtId="0" fontId="4" fillId="10" borderId="53" xfId="0" applyFont="1" applyFill="1" applyBorder="1" applyAlignment="1">
      <alignment horizontal="center" vertical="center"/>
    </xf>
    <xf numFmtId="0" fontId="4" fillId="6" borderId="54" xfId="0" applyFont="1" applyFill="1" applyBorder="1" applyAlignment="1">
      <alignment horizontal="center" vertical="center"/>
    </xf>
    <xf numFmtId="0" fontId="4" fillId="6" borderId="55" xfId="0" applyFont="1" applyFill="1" applyBorder="1" applyAlignment="1">
      <alignment horizontal="center" vertical="center"/>
    </xf>
    <xf numFmtId="0" fontId="4" fillId="3" borderId="2" xfId="2" applyFont="1" applyBorder="1" applyAlignment="1">
      <alignment horizontal="center" vertical="center" wrapText="1"/>
    </xf>
    <xf numFmtId="0" fontId="4" fillId="3" borderId="4" xfId="2" applyFont="1" applyBorder="1" applyAlignment="1">
      <alignment horizontal="center" vertical="center" wrapText="1"/>
    </xf>
    <xf numFmtId="0" fontId="4" fillId="10" borderId="2" xfId="2" applyFont="1" applyFill="1" applyBorder="1" applyAlignment="1">
      <alignment horizontal="center" vertical="center" wrapText="1"/>
    </xf>
    <xf numFmtId="0" fontId="4" fillId="10" borderId="4" xfId="2" applyFont="1" applyFill="1" applyBorder="1" applyAlignment="1">
      <alignment horizontal="center" vertical="center" wrapText="1"/>
    </xf>
    <xf numFmtId="0" fontId="4" fillId="0" borderId="116" xfId="0" applyFont="1" applyBorder="1" applyAlignment="1">
      <alignment horizontal="center" vertical="center" wrapText="1"/>
    </xf>
    <xf numFmtId="0" fontId="4" fillId="0" borderId="117" xfId="0" applyFont="1" applyBorder="1" applyAlignment="1">
      <alignment horizontal="center" vertical="center" wrapText="1"/>
    </xf>
    <xf numFmtId="0" fontId="4" fillId="0" borderId="118" xfId="0" applyFont="1" applyBorder="1" applyAlignment="1">
      <alignment horizontal="center" vertical="center" wrapText="1"/>
    </xf>
    <xf numFmtId="0" fontId="40" fillId="2" borderId="2" xfId="1" applyFont="1" applyBorder="1" applyAlignment="1">
      <alignment horizontal="center" vertical="center" wrapText="1"/>
    </xf>
    <xf numFmtId="0" fontId="40" fillId="2" borderId="3" xfId="1" applyFont="1" applyBorder="1" applyAlignment="1">
      <alignment horizontal="center" vertical="center" wrapText="1"/>
    </xf>
    <xf numFmtId="0" fontId="40" fillId="2" borderId="4" xfId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2" borderId="1" xfId="1" applyFont="1" applyBorder="1" applyAlignment="1">
      <alignment horizontal="center" vertical="center" wrapText="1"/>
    </xf>
    <xf numFmtId="0" fontId="44" fillId="0" borderId="2" xfId="0" applyFont="1" applyBorder="1" applyAlignment="1">
      <alignment horizontal="center" vertical="center"/>
    </xf>
    <xf numFmtId="0" fontId="44" fillId="0" borderId="3" xfId="0" applyFont="1" applyBorder="1" applyAlignment="1">
      <alignment horizontal="center" vertical="center"/>
    </xf>
    <xf numFmtId="0" fontId="44" fillId="0" borderId="4" xfId="0" applyFont="1" applyBorder="1" applyAlignment="1">
      <alignment horizontal="center" vertical="center"/>
    </xf>
    <xf numFmtId="0" fontId="11" fillId="12" borderId="2" xfId="0" applyFont="1" applyFill="1" applyBorder="1" applyAlignment="1">
      <alignment horizontal="center" vertical="center"/>
    </xf>
    <xf numFmtId="0" fontId="11" fillId="12" borderId="3" xfId="0" applyFont="1" applyFill="1" applyBorder="1" applyAlignment="1">
      <alignment horizontal="center" vertical="center"/>
    </xf>
    <xf numFmtId="0" fontId="11" fillId="12" borderId="4" xfId="0" applyFont="1" applyFill="1" applyBorder="1" applyAlignment="1">
      <alignment horizontal="center" vertical="center"/>
    </xf>
    <xf numFmtId="0" fontId="11" fillId="11" borderId="2" xfId="0" applyFont="1" applyFill="1" applyBorder="1" applyAlignment="1">
      <alignment horizontal="center" vertical="center"/>
    </xf>
    <xf numFmtId="0" fontId="11" fillId="11" borderId="3" xfId="0" applyFont="1" applyFill="1" applyBorder="1" applyAlignment="1">
      <alignment horizontal="center" vertical="center"/>
    </xf>
    <xf numFmtId="0" fontId="11" fillId="11" borderId="4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4" fillId="3" borderId="3" xfId="2" applyFont="1" applyBorder="1" applyAlignment="1">
      <alignment horizontal="center" vertical="center" wrapText="1"/>
    </xf>
    <xf numFmtId="0" fontId="4" fillId="3" borderId="61" xfId="2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3" borderId="1" xfId="2" applyFont="1" applyBorder="1" applyAlignment="1">
      <alignment horizontal="center" vertical="center" wrapText="1"/>
    </xf>
    <xf numFmtId="0" fontId="4" fillId="3" borderId="59" xfId="2" applyFont="1" applyBorder="1" applyAlignment="1">
      <alignment horizontal="center" vertical="center" wrapText="1"/>
    </xf>
    <xf numFmtId="0" fontId="4" fillId="3" borderId="60" xfId="2" applyFont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/>
    </xf>
    <xf numFmtId="0" fontId="4" fillId="10" borderId="3" xfId="0" applyFont="1" applyFill="1" applyBorder="1" applyAlignment="1">
      <alignment horizontal="center" vertical="center"/>
    </xf>
    <xf numFmtId="0" fontId="4" fillId="10" borderId="17" xfId="0" applyFont="1" applyFill="1" applyBorder="1" applyAlignment="1">
      <alignment horizontal="center" vertical="center"/>
    </xf>
    <xf numFmtId="0" fontId="4" fillId="10" borderId="86" xfId="0" applyFont="1" applyFill="1" applyBorder="1" applyAlignment="1">
      <alignment horizontal="center" vertical="center"/>
    </xf>
    <xf numFmtId="0" fontId="4" fillId="3" borderId="5" xfId="2" applyFont="1" applyBorder="1" applyAlignment="1">
      <alignment horizontal="center" vertical="center" wrapText="1"/>
    </xf>
    <xf numFmtId="0" fontId="4" fillId="3" borderId="6" xfId="2" applyFont="1" applyBorder="1" applyAlignment="1">
      <alignment horizontal="center" vertical="center" wrapText="1"/>
    </xf>
    <xf numFmtId="0" fontId="54" fillId="0" borderId="44" xfId="5" applyFont="1" applyBorder="1" applyAlignment="1">
      <alignment horizontal="left" vertical="center"/>
    </xf>
    <xf numFmtId="0" fontId="41" fillId="0" borderId="44" xfId="5" applyFont="1" applyBorder="1" applyAlignment="1">
      <alignment horizontal="left" vertical="center"/>
    </xf>
    <xf numFmtId="0" fontId="41" fillId="0" borderId="2" xfId="5" applyFont="1" applyBorder="1" applyAlignment="1">
      <alignment horizontal="center" vertical="center" wrapText="1"/>
    </xf>
    <xf numFmtId="0" fontId="41" fillId="0" borderId="4" xfId="5" applyFont="1" applyBorder="1" applyAlignment="1">
      <alignment vertical="center"/>
    </xf>
    <xf numFmtId="0" fontId="41" fillId="0" borderId="2" xfId="5" applyFont="1" applyBorder="1" applyAlignment="1">
      <alignment vertical="center"/>
    </xf>
    <xf numFmtId="0" fontId="56" fillId="0" borderId="0" xfId="5" applyFont="1" applyAlignment="1">
      <alignment vertical="top" wrapText="1"/>
    </xf>
  </cellXfs>
  <cellStyles count="6">
    <cellStyle name="20% - 輔色1" xfId="2" builtinId="30"/>
    <cellStyle name="一般" xfId="0" builtinId="0"/>
    <cellStyle name="一般 2" xfId="5" xr:uid="{00000000-0005-0000-0000-000002000000}"/>
    <cellStyle name="千分位" xfId="4" builtinId="3"/>
    <cellStyle name="中等" xfId="1" builtinId="28"/>
    <cellStyle name="百分比" xfId="3" builtinId="5"/>
  </cellStyles>
  <dxfs count="35">
    <dxf>
      <font>
        <b/>
        <i val="0"/>
        <color rgb="FFFF0000"/>
      </font>
      <fill>
        <patternFill>
          <bgColor rgb="FFFFE7E7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  <fill>
        <patternFill>
          <bgColor rgb="FFFFEBEB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0000FF"/>
      </font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FFFF99"/>
      <color rgb="FFFFE7E7"/>
      <color rgb="FF0000FF"/>
      <color rgb="FFFF99CC"/>
      <color rgb="FFCCFFFF"/>
      <color rgb="FFFFFFCC"/>
      <color rgb="FFCCFFCC"/>
      <color rgb="FF99FFCC"/>
      <color rgb="FFFF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00FF"/>
    <pageSetUpPr fitToPage="1"/>
  </sheetPr>
  <dimension ref="A1:M23"/>
  <sheetViews>
    <sheetView zoomScale="90" zoomScaleNormal="90" workbookViewId="0">
      <selection activeCell="D1" sqref="D1"/>
    </sheetView>
  </sheetViews>
  <sheetFormatPr defaultColWidth="8.875" defaultRowHeight="15.75" x14ac:dyDescent="0.25"/>
  <cols>
    <col min="1" max="1" width="23.875" style="3" customWidth="1"/>
    <col min="2" max="10" width="13.875" style="3" customWidth="1"/>
    <col min="11" max="11" width="13.875" style="3" hidden="1" customWidth="1"/>
    <col min="12" max="13" width="13.875" style="3" customWidth="1"/>
    <col min="14" max="16384" width="8.875" style="3"/>
  </cols>
  <sheetData>
    <row r="1" spans="1:13" ht="40.9" customHeight="1" thickBot="1" x14ac:dyDescent="0.3">
      <c r="A1" s="158" t="s">
        <v>386</v>
      </c>
      <c r="D1" s="3">
        <v>113</v>
      </c>
      <c r="E1" s="3" t="s">
        <v>627</v>
      </c>
    </row>
    <row r="2" spans="1:13" ht="60" customHeight="1" thickTop="1" thickBot="1" x14ac:dyDescent="0.3">
      <c r="A2" s="215" t="s">
        <v>626</v>
      </c>
      <c r="B2" s="214" t="s">
        <v>376</v>
      </c>
      <c r="C2" s="213" t="s">
        <v>383</v>
      </c>
      <c r="D2" s="213" t="s">
        <v>377</v>
      </c>
      <c r="E2" s="213" t="s">
        <v>378</v>
      </c>
      <c r="F2" s="213" t="s">
        <v>379</v>
      </c>
      <c r="G2" s="213" t="s">
        <v>380</v>
      </c>
      <c r="H2" s="213" t="s">
        <v>381</v>
      </c>
      <c r="I2" s="216" t="s">
        <v>382</v>
      </c>
      <c r="J2" s="305" t="s">
        <v>449</v>
      </c>
      <c r="K2" s="293" t="s">
        <v>447</v>
      </c>
      <c r="L2" s="294" t="s">
        <v>406</v>
      </c>
      <c r="M2" s="295" t="s">
        <v>560</v>
      </c>
    </row>
    <row r="3" spans="1:13" ht="22.9" customHeight="1" x14ac:dyDescent="0.25">
      <c r="A3" s="311" t="s">
        <v>562</v>
      </c>
      <c r="B3" s="350" t="s">
        <v>625</v>
      </c>
      <c r="C3" s="224" t="s">
        <v>387</v>
      </c>
      <c r="D3" s="211"/>
      <c r="E3" s="224" t="s">
        <v>387</v>
      </c>
      <c r="F3" s="224" t="s">
        <v>387</v>
      </c>
      <c r="G3" s="224" t="s">
        <v>387</v>
      </c>
      <c r="H3" s="224" t="s">
        <v>387</v>
      </c>
      <c r="I3" s="218"/>
      <c r="J3" s="217"/>
      <c r="K3" s="313"/>
      <c r="L3" s="314"/>
      <c r="M3" s="315"/>
    </row>
    <row r="4" spans="1:13" ht="22.9" customHeight="1" x14ac:dyDescent="0.25">
      <c r="A4" s="306" t="s">
        <v>385</v>
      </c>
      <c r="B4" s="351"/>
      <c r="C4" s="307" t="s">
        <v>387</v>
      </c>
      <c r="D4" s="307" t="s">
        <v>387</v>
      </c>
      <c r="E4" s="307" t="s">
        <v>387</v>
      </c>
      <c r="F4" s="307" t="s">
        <v>387</v>
      </c>
      <c r="G4" s="307" t="s">
        <v>387</v>
      </c>
      <c r="H4" s="307" t="s">
        <v>387</v>
      </c>
      <c r="I4" s="308" t="s">
        <v>387</v>
      </c>
      <c r="J4" s="217" t="s">
        <v>387</v>
      </c>
      <c r="K4" s="312" t="s">
        <v>387</v>
      </c>
      <c r="L4" s="309" t="s">
        <v>387</v>
      </c>
      <c r="M4" s="310" t="s">
        <v>387</v>
      </c>
    </row>
    <row r="5" spans="1:13" ht="22.9" customHeight="1" x14ac:dyDescent="0.25">
      <c r="A5" s="227" t="s">
        <v>368</v>
      </c>
      <c r="B5" s="351"/>
      <c r="C5" s="211" t="s">
        <v>387</v>
      </c>
      <c r="D5" s="211" t="s">
        <v>387</v>
      </c>
      <c r="E5" s="211" t="s">
        <v>387</v>
      </c>
      <c r="F5" s="211" t="s">
        <v>387</v>
      </c>
      <c r="G5" s="211" t="s">
        <v>387</v>
      </c>
      <c r="H5" s="211" t="s">
        <v>387</v>
      </c>
      <c r="I5" s="218" t="s">
        <v>387</v>
      </c>
      <c r="J5" s="217"/>
      <c r="K5" s="296" t="s">
        <v>387</v>
      </c>
      <c r="L5" s="297" t="s">
        <v>387</v>
      </c>
      <c r="M5" s="298" t="s">
        <v>387</v>
      </c>
    </row>
    <row r="6" spans="1:13" ht="22.9" customHeight="1" x14ac:dyDescent="0.25">
      <c r="A6" s="227" t="s">
        <v>369</v>
      </c>
      <c r="B6" s="351"/>
      <c r="C6" s="211" t="s">
        <v>387</v>
      </c>
      <c r="D6" s="211" t="s">
        <v>387</v>
      </c>
      <c r="E6" s="211" t="s">
        <v>387</v>
      </c>
      <c r="F6" s="211" t="s">
        <v>387</v>
      </c>
      <c r="G6" s="211" t="s">
        <v>387</v>
      </c>
      <c r="H6" s="211" t="s">
        <v>387</v>
      </c>
      <c r="I6" s="218" t="s">
        <v>387</v>
      </c>
      <c r="J6" s="217"/>
      <c r="K6" s="296" t="s">
        <v>387</v>
      </c>
      <c r="L6" s="297" t="s">
        <v>387</v>
      </c>
      <c r="M6" s="298"/>
    </row>
    <row r="7" spans="1:13" ht="22.9" customHeight="1" x14ac:dyDescent="0.25">
      <c r="A7" s="227" t="s">
        <v>370</v>
      </c>
      <c r="B7" s="351"/>
      <c r="C7" s="211" t="s">
        <v>387</v>
      </c>
      <c r="D7" s="211" t="s">
        <v>387</v>
      </c>
      <c r="E7" s="211" t="s">
        <v>387</v>
      </c>
      <c r="F7" s="211" t="s">
        <v>387</v>
      </c>
      <c r="G7" s="211" t="s">
        <v>387</v>
      </c>
      <c r="H7" s="211" t="s">
        <v>387</v>
      </c>
      <c r="I7" s="218" t="s">
        <v>387</v>
      </c>
      <c r="J7" s="217"/>
      <c r="K7" s="296"/>
      <c r="L7" s="297"/>
      <c r="M7" s="298"/>
    </row>
    <row r="8" spans="1:13" ht="22.9" customHeight="1" x14ac:dyDescent="0.25">
      <c r="A8" s="227" t="s">
        <v>407</v>
      </c>
      <c r="B8" s="351"/>
      <c r="C8" s="211" t="s">
        <v>387</v>
      </c>
      <c r="D8" s="211" t="s">
        <v>387</v>
      </c>
      <c r="E8" s="211" t="s">
        <v>387</v>
      </c>
      <c r="F8" s="211" t="s">
        <v>387</v>
      </c>
      <c r="G8" s="211" t="s">
        <v>387</v>
      </c>
      <c r="H8" s="211" t="s">
        <v>387</v>
      </c>
      <c r="I8" s="218" t="s">
        <v>387</v>
      </c>
      <c r="J8" s="217" t="s">
        <v>387</v>
      </c>
      <c r="K8" s="296" t="s">
        <v>387</v>
      </c>
      <c r="L8" s="297" t="s">
        <v>387</v>
      </c>
      <c r="M8" s="298" t="s">
        <v>387</v>
      </c>
    </row>
    <row r="9" spans="1:13" ht="22.9" customHeight="1" x14ac:dyDescent="0.25">
      <c r="A9" s="227" t="s">
        <v>367</v>
      </c>
      <c r="B9" s="351"/>
      <c r="C9" s="211" t="s">
        <v>387</v>
      </c>
      <c r="D9" s="211" t="s">
        <v>387</v>
      </c>
      <c r="E9" s="211" t="s">
        <v>387</v>
      </c>
      <c r="F9" s="211" t="s">
        <v>387</v>
      </c>
      <c r="G9" s="211" t="s">
        <v>387</v>
      </c>
      <c r="H9" s="211" t="s">
        <v>387</v>
      </c>
      <c r="I9" s="218"/>
      <c r="J9" s="217"/>
      <c r="K9" s="296" t="s">
        <v>387</v>
      </c>
      <c r="L9" s="297" t="s">
        <v>387</v>
      </c>
      <c r="M9" s="298"/>
    </row>
    <row r="10" spans="1:13" ht="22.9" customHeight="1" x14ac:dyDescent="0.25">
      <c r="A10" s="227" t="s">
        <v>373</v>
      </c>
      <c r="B10" s="351"/>
      <c r="C10" s="211"/>
      <c r="D10" s="211" t="s">
        <v>387</v>
      </c>
      <c r="E10" s="211" t="s">
        <v>387</v>
      </c>
      <c r="F10" s="211" t="s">
        <v>387</v>
      </c>
      <c r="G10" s="211" t="s">
        <v>387</v>
      </c>
      <c r="H10" s="211" t="s">
        <v>387</v>
      </c>
      <c r="I10" s="218"/>
      <c r="J10" s="217"/>
      <c r="K10" s="296"/>
      <c r="L10" s="297"/>
      <c r="M10" s="298"/>
    </row>
    <row r="11" spans="1:13" ht="22.9" customHeight="1" x14ac:dyDescent="0.25">
      <c r="A11" s="227" t="s">
        <v>374</v>
      </c>
      <c r="B11" s="351"/>
      <c r="C11" s="211"/>
      <c r="D11" s="211" t="s">
        <v>387</v>
      </c>
      <c r="E11" s="211" t="s">
        <v>387</v>
      </c>
      <c r="F11" s="211" t="s">
        <v>387</v>
      </c>
      <c r="G11" s="211" t="s">
        <v>387</v>
      </c>
      <c r="H11" s="211" t="s">
        <v>387</v>
      </c>
      <c r="I11" s="218"/>
      <c r="J11" s="217"/>
      <c r="K11" s="296"/>
      <c r="L11" s="297"/>
      <c r="M11" s="298"/>
    </row>
    <row r="12" spans="1:13" ht="22.9" customHeight="1" x14ac:dyDescent="0.25">
      <c r="A12" s="227" t="s">
        <v>375</v>
      </c>
      <c r="B12" s="351"/>
      <c r="C12" s="211"/>
      <c r="D12" s="211" t="s">
        <v>387</v>
      </c>
      <c r="E12" s="211" t="s">
        <v>387</v>
      </c>
      <c r="F12" s="211" t="s">
        <v>387</v>
      </c>
      <c r="G12" s="211" t="s">
        <v>387</v>
      </c>
      <c r="H12" s="211" t="s">
        <v>387</v>
      </c>
      <c r="I12" s="218"/>
      <c r="J12" s="217"/>
      <c r="K12" s="296"/>
      <c r="L12" s="297"/>
      <c r="M12" s="298"/>
    </row>
    <row r="13" spans="1:13" ht="22.9" customHeight="1" x14ac:dyDescent="0.25">
      <c r="A13" s="227" t="s">
        <v>371</v>
      </c>
      <c r="B13" s="351"/>
      <c r="C13" s="211"/>
      <c r="D13" s="211"/>
      <c r="E13" s="211"/>
      <c r="F13" s="211"/>
      <c r="G13" s="211" t="s">
        <v>387</v>
      </c>
      <c r="H13" s="211" t="s">
        <v>387</v>
      </c>
      <c r="I13" s="218"/>
      <c r="J13" s="217"/>
      <c r="K13" s="296"/>
      <c r="L13" s="297"/>
      <c r="M13" s="298"/>
    </row>
    <row r="14" spans="1:13" ht="22.9" customHeight="1" x14ac:dyDescent="0.25">
      <c r="A14" s="227" t="s">
        <v>372</v>
      </c>
      <c r="B14" s="351"/>
      <c r="C14" s="211"/>
      <c r="D14" s="211"/>
      <c r="E14" s="211"/>
      <c r="F14" s="211"/>
      <c r="G14" s="211"/>
      <c r="H14" s="211" t="s">
        <v>387</v>
      </c>
      <c r="I14" s="218"/>
      <c r="J14" s="217"/>
      <c r="K14" s="296"/>
      <c r="L14" s="297"/>
      <c r="M14" s="298"/>
    </row>
    <row r="15" spans="1:13" ht="22.9" customHeight="1" x14ac:dyDescent="0.25">
      <c r="A15" s="227" t="s">
        <v>384</v>
      </c>
      <c r="B15" s="351"/>
      <c r="C15" s="211"/>
      <c r="D15" s="211"/>
      <c r="E15" s="211"/>
      <c r="F15" s="211"/>
      <c r="G15" s="211"/>
      <c r="H15" s="211" t="s">
        <v>387</v>
      </c>
      <c r="I15" s="218"/>
      <c r="J15" s="226"/>
      <c r="K15" s="299"/>
      <c r="L15" s="300"/>
      <c r="M15" s="301"/>
    </row>
    <row r="16" spans="1:13" ht="22.9" hidden="1" customHeight="1" x14ac:dyDescent="0.25">
      <c r="A16" s="228" t="s">
        <v>410</v>
      </c>
      <c r="B16" s="351"/>
      <c r="C16" s="211" t="s">
        <v>387</v>
      </c>
      <c r="D16" s="211" t="s">
        <v>387</v>
      </c>
      <c r="E16" s="211" t="s">
        <v>387</v>
      </c>
      <c r="F16" s="211" t="s">
        <v>387</v>
      </c>
      <c r="G16" s="211" t="s">
        <v>387</v>
      </c>
      <c r="H16" s="211" t="s">
        <v>387</v>
      </c>
      <c r="I16" s="211" t="s">
        <v>387</v>
      </c>
      <c r="J16" s="217"/>
      <c r="K16" s="296"/>
      <c r="L16" s="297"/>
      <c r="M16" s="298"/>
    </row>
    <row r="17" spans="1:13" ht="22.9" customHeight="1" x14ac:dyDescent="0.25">
      <c r="A17" s="228" t="s">
        <v>411</v>
      </c>
      <c r="B17" s="351"/>
      <c r="C17" s="211" t="s">
        <v>387</v>
      </c>
      <c r="D17" s="211" t="s">
        <v>387</v>
      </c>
      <c r="E17" s="211" t="s">
        <v>387</v>
      </c>
      <c r="F17" s="211" t="s">
        <v>387</v>
      </c>
      <c r="G17" s="211" t="s">
        <v>387</v>
      </c>
      <c r="H17" s="211" t="s">
        <v>387</v>
      </c>
      <c r="I17" s="211" t="s">
        <v>387</v>
      </c>
      <c r="J17" s="217"/>
      <c r="K17" s="296"/>
      <c r="L17" s="297"/>
      <c r="M17" s="298"/>
    </row>
    <row r="18" spans="1:13" ht="22.9" customHeight="1" x14ac:dyDescent="0.25">
      <c r="A18" s="228" t="s">
        <v>412</v>
      </c>
      <c r="B18" s="351"/>
      <c r="C18" s="211" t="s">
        <v>415</v>
      </c>
      <c r="D18" s="211"/>
      <c r="E18" s="211" t="s">
        <v>387</v>
      </c>
      <c r="F18" s="211"/>
      <c r="G18" s="211" t="s">
        <v>387</v>
      </c>
      <c r="H18" s="211"/>
      <c r="I18" s="211" t="s">
        <v>414</v>
      </c>
      <c r="J18" s="217"/>
      <c r="K18" s="296"/>
      <c r="L18" s="297"/>
      <c r="M18" s="298"/>
    </row>
    <row r="19" spans="1:13" ht="22.9" customHeight="1" x14ac:dyDescent="0.25">
      <c r="A19" s="228" t="s">
        <v>413</v>
      </c>
      <c r="B19" s="351"/>
      <c r="C19" s="211" t="s">
        <v>387</v>
      </c>
      <c r="D19" s="211"/>
      <c r="E19" s="211"/>
      <c r="F19" s="211"/>
      <c r="G19" s="211" t="s">
        <v>387</v>
      </c>
      <c r="H19" s="211"/>
      <c r="I19" s="211" t="s">
        <v>387</v>
      </c>
      <c r="J19" s="217"/>
      <c r="K19" s="296"/>
      <c r="L19" s="297"/>
      <c r="M19" s="298"/>
    </row>
    <row r="20" spans="1:13" ht="22.9" customHeight="1" x14ac:dyDescent="0.25">
      <c r="A20" s="228" t="s">
        <v>427</v>
      </c>
      <c r="B20" s="351"/>
      <c r="C20" s="211" t="s">
        <v>387</v>
      </c>
      <c r="D20" s="211" t="s">
        <v>387</v>
      </c>
      <c r="E20" s="211" t="s">
        <v>387</v>
      </c>
      <c r="F20" s="211" t="s">
        <v>387</v>
      </c>
      <c r="G20" s="211" t="s">
        <v>387</v>
      </c>
      <c r="H20" s="211"/>
      <c r="I20" s="211" t="s">
        <v>387</v>
      </c>
      <c r="J20" s="217"/>
      <c r="K20" s="296"/>
      <c r="L20" s="297"/>
      <c r="M20" s="298"/>
    </row>
    <row r="21" spans="1:13" ht="22.9" customHeight="1" x14ac:dyDescent="0.25">
      <c r="A21" s="254" t="s">
        <v>448</v>
      </c>
      <c r="B21" s="351"/>
      <c r="C21" s="252"/>
      <c r="D21" s="252"/>
      <c r="E21" s="252"/>
      <c r="F21" s="252"/>
      <c r="G21" s="252"/>
      <c r="H21" s="252"/>
      <c r="I21" s="253"/>
      <c r="J21" s="226"/>
      <c r="K21" s="299"/>
      <c r="L21" s="300"/>
      <c r="M21" s="301"/>
    </row>
    <row r="22" spans="1:13" ht="20.25" thickBot="1" x14ac:dyDescent="0.3">
      <c r="A22" s="239" t="s">
        <v>428</v>
      </c>
      <c r="B22" s="352"/>
      <c r="C22" s="238"/>
      <c r="D22" s="212" t="s">
        <v>387</v>
      </c>
      <c r="E22" s="212" t="s">
        <v>430</v>
      </c>
      <c r="F22" s="212" t="s">
        <v>432</v>
      </c>
      <c r="G22" s="212" t="s">
        <v>431</v>
      </c>
      <c r="H22" s="212" t="s">
        <v>433</v>
      </c>
      <c r="I22" s="225" t="s">
        <v>429</v>
      </c>
      <c r="J22" s="237" t="s">
        <v>429</v>
      </c>
      <c r="K22" s="302" t="s">
        <v>429</v>
      </c>
      <c r="L22" s="303" t="s">
        <v>561</v>
      </c>
      <c r="M22" s="304" t="s">
        <v>429</v>
      </c>
    </row>
    <row r="23" spans="1:13" ht="16.5" thickTop="1" x14ac:dyDescent="0.25"/>
  </sheetData>
  <mergeCells count="1">
    <mergeCell ref="B3:B22"/>
  </mergeCells>
  <phoneticPr fontId="1" type="noConversion"/>
  <conditionalFormatting sqref="C5:I7 C10:J15 L9:L15 C9:I9 B3:I3">
    <cfRule type="notContainsBlanks" dxfId="34" priority="32">
      <formula>LEN(TRIM(B3))&gt;0</formula>
    </cfRule>
  </conditionalFormatting>
  <conditionalFormatting sqref="J5:J7 L5:L7 J3 L3">
    <cfRule type="notContainsBlanks" dxfId="33" priority="31">
      <formula>LEN(TRIM(J3))&gt;0</formula>
    </cfRule>
  </conditionalFormatting>
  <conditionalFormatting sqref="C8:I8">
    <cfRule type="notContainsBlanks" dxfId="32" priority="30">
      <formula>LEN(TRIM(C8))&gt;0</formula>
    </cfRule>
  </conditionalFormatting>
  <conditionalFormatting sqref="J8 L8">
    <cfRule type="notContainsBlanks" dxfId="31" priority="28">
      <formula>LEN(TRIM(J8))&gt;0</formula>
    </cfRule>
  </conditionalFormatting>
  <conditionalFormatting sqref="C16:J21 L16:L21">
    <cfRule type="notContainsBlanks" dxfId="30" priority="27">
      <formula>LEN(TRIM(C16))&gt;0</formula>
    </cfRule>
  </conditionalFormatting>
  <conditionalFormatting sqref="C22:J22 L22">
    <cfRule type="notContainsBlanks" dxfId="29" priority="26">
      <formula>LEN(TRIM(C22))&gt;0</formula>
    </cfRule>
  </conditionalFormatting>
  <conditionalFormatting sqref="K9:K15">
    <cfRule type="notContainsBlanks" dxfId="28" priority="25">
      <formula>LEN(TRIM(K9))&gt;0</formula>
    </cfRule>
  </conditionalFormatting>
  <conditionalFormatting sqref="K5:K7">
    <cfRule type="notContainsBlanks" dxfId="27" priority="24">
      <formula>LEN(TRIM(K5))&gt;0</formula>
    </cfRule>
  </conditionalFormatting>
  <conditionalFormatting sqref="K8">
    <cfRule type="notContainsBlanks" dxfId="26" priority="23">
      <formula>LEN(TRIM(K8))&gt;0</formula>
    </cfRule>
  </conditionalFormatting>
  <conditionalFormatting sqref="K16:K21">
    <cfRule type="notContainsBlanks" dxfId="25" priority="22">
      <formula>LEN(TRIM(K16))&gt;0</formula>
    </cfRule>
  </conditionalFormatting>
  <conditionalFormatting sqref="K22">
    <cfRule type="notContainsBlanks" dxfId="24" priority="21">
      <formula>LEN(TRIM(K22))&gt;0</formula>
    </cfRule>
  </conditionalFormatting>
  <conditionalFormatting sqref="J9">
    <cfRule type="notContainsBlanks" dxfId="23" priority="20">
      <formula>LEN(TRIM(J9))&gt;0</formula>
    </cfRule>
  </conditionalFormatting>
  <conditionalFormatting sqref="M10:M15">
    <cfRule type="notContainsBlanks" dxfId="22" priority="19">
      <formula>LEN(TRIM(M10))&gt;0</formula>
    </cfRule>
  </conditionalFormatting>
  <conditionalFormatting sqref="M5:M7 M3">
    <cfRule type="notContainsBlanks" dxfId="21" priority="18">
      <formula>LEN(TRIM(M3))&gt;0</formula>
    </cfRule>
  </conditionalFormatting>
  <conditionalFormatting sqref="M8">
    <cfRule type="notContainsBlanks" dxfId="20" priority="17">
      <formula>LEN(TRIM(M8))&gt;0</formula>
    </cfRule>
  </conditionalFormatting>
  <conditionalFormatting sqref="M16:M21">
    <cfRule type="notContainsBlanks" dxfId="19" priority="16">
      <formula>LEN(TRIM(M16))&gt;0</formula>
    </cfRule>
  </conditionalFormatting>
  <conditionalFormatting sqref="M22">
    <cfRule type="notContainsBlanks" dxfId="18" priority="15">
      <formula>LEN(TRIM(M22))&gt;0</formula>
    </cfRule>
  </conditionalFormatting>
  <conditionalFormatting sqref="M9">
    <cfRule type="notContainsBlanks" dxfId="17" priority="14">
      <formula>LEN(TRIM(M9))&gt;0</formula>
    </cfRule>
  </conditionalFormatting>
  <conditionalFormatting sqref="B4:I4">
    <cfRule type="notContainsBlanks" dxfId="16" priority="5">
      <formula>LEN(TRIM(B4))&gt;0</formula>
    </cfRule>
  </conditionalFormatting>
  <conditionalFormatting sqref="L4 J4">
    <cfRule type="notContainsBlanks" dxfId="15" priority="4">
      <formula>LEN(TRIM(J4))&gt;0</formula>
    </cfRule>
  </conditionalFormatting>
  <conditionalFormatting sqref="K4">
    <cfRule type="notContainsBlanks" dxfId="14" priority="3">
      <formula>LEN(TRIM(K4))&gt;0</formula>
    </cfRule>
  </conditionalFormatting>
  <conditionalFormatting sqref="M4">
    <cfRule type="notContainsBlanks" dxfId="13" priority="2">
      <formula>LEN(TRIM(M4))&gt;0</formula>
    </cfRule>
  </conditionalFormatting>
  <conditionalFormatting sqref="K3">
    <cfRule type="notContainsBlanks" dxfId="12" priority="1">
      <formula>LEN(TRIM(K3))&gt;0</formula>
    </cfRule>
  </conditionalFormatting>
  <pageMargins left="0.25" right="0.25" top="0.75" bottom="0.75" header="0.3" footer="0.3"/>
  <pageSetup paperSize="9" scale="74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5"/>
    <pageSetUpPr fitToPage="1"/>
  </sheetPr>
  <dimension ref="A1:M35"/>
  <sheetViews>
    <sheetView topLeftCell="A7" zoomScale="70" zoomScaleNormal="70" workbookViewId="0">
      <selection activeCell="E17" sqref="E17"/>
    </sheetView>
  </sheetViews>
  <sheetFormatPr defaultColWidth="9" defaultRowHeight="15.75" x14ac:dyDescent="0.25"/>
  <cols>
    <col min="1" max="1" width="8.875" style="256" customWidth="1"/>
    <col min="2" max="2" width="5.25" style="256" customWidth="1"/>
    <col min="3" max="4" width="11.125" style="256" customWidth="1"/>
    <col min="5" max="5" width="12" style="256" customWidth="1"/>
    <col min="6" max="6" width="13" style="256" customWidth="1"/>
    <col min="7" max="7" width="26.625" style="256" customWidth="1"/>
    <col min="8" max="9" width="21.75" style="256" customWidth="1"/>
    <col min="10" max="10" width="28.875" style="256" customWidth="1"/>
    <col min="11" max="16384" width="9" style="256"/>
  </cols>
  <sheetData>
    <row r="1" spans="1:13" ht="17.25" x14ac:dyDescent="0.25">
      <c r="A1" s="267"/>
      <c r="B1" s="267" t="s">
        <v>390</v>
      </c>
    </row>
    <row r="2" spans="1:13" ht="16.5" x14ac:dyDescent="0.25">
      <c r="A2" s="255"/>
      <c r="B2" s="255" t="s">
        <v>483</v>
      </c>
    </row>
    <row r="3" spans="1:13" ht="16.5" x14ac:dyDescent="0.25">
      <c r="A3" s="255"/>
      <c r="B3" s="255" t="s">
        <v>603</v>
      </c>
      <c r="C3" s="255"/>
    </row>
    <row r="4" spans="1:13" ht="16.5" x14ac:dyDescent="0.25">
      <c r="A4" s="257"/>
      <c r="B4" s="257" t="s">
        <v>619</v>
      </c>
      <c r="C4" s="257"/>
      <c r="D4" s="258"/>
      <c r="E4" s="258"/>
      <c r="F4" s="258"/>
      <c r="G4" s="258"/>
      <c r="H4" s="258"/>
      <c r="I4" s="258"/>
      <c r="J4" s="258"/>
      <c r="K4" s="258"/>
      <c r="L4" s="258"/>
      <c r="M4" s="258"/>
    </row>
    <row r="5" spans="1:13" x14ac:dyDescent="0.25">
      <c r="B5" s="256" t="s">
        <v>391</v>
      </c>
    </row>
    <row r="6" spans="1:13" ht="31.5" x14ac:dyDescent="0.25">
      <c r="A6" s="177" t="s">
        <v>618</v>
      </c>
      <c r="B6" s="177" t="s">
        <v>388</v>
      </c>
      <c r="C6" s="177" t="s">
        <v>484</v>
      </c>
      <c r="D6" s="177" t="s">
        <v>392</v>
      </c>
      <c r="E6" s="177" t="s">
        <v>393</v>
      </c>
      <c r="F6" s="177" t="s">
        <v>394</v>
      </c>
      <c r="G6" s="177" t="s">
        <v>395</v>
      </c>
      <c r="H6" s="177" t="s">
        <v>389</v>
      </c>
      <c r="I6" s="332" t="s">
        <v>563</v>
      </c>
      <c r="J6" s="177" t="s">
        <v>604</v>
      </c>
    </row>
    <row r="7" spans="1:13" x14ac:dyDescent="0.25">
      <c r="A7" s="259"/>
      <c r="B7" s="259">
        <v>1</v>
      </c>
      <c r="C7" s="259" t="s">
        <v>397</v>
      </c>
      <c r="D7" s="259" t="s">
        <v>485</v>
      </c>
      <c r="E7" s="259"/>
      <c r="F7" s="259"/>
      <c r="G7" s="261"/>
      <c r="H7" s="261"/>
      <c r="I7" s="333"/>
      <c r="J7" s="262" t="s">
        <v>486</v>
      </c>
    </row>
    <row r="8" spans="1:13" x14ac:dyDescent="0.25">
      <c r="A8" s="263"/>
      <c r="B8" s="263" t="s">
        <v>398</v>
      </c>
      <c r="C8" s="260" t="s">
        <v>487</v>
      </c>
      <c r="D8" s="260" t="s">
        <v>398</v>
      </c>
      <c r="E8" s="260" t="s">
        <v>398</v>
      </c>
      <c r="F8" s="260" t="s">
        <v>398</v>
      </c>
      <c r="G8" s="260" t="s">
        <v>487</v>
      </c>
      <c r="H8" s="260" t="s">
        <v>488</v>
      </c>
      <c r="I8" s="334"/>
      <c r="J8" s="260" t="s">
        <v>398</v>
      </c>
    </row>
    <row r="9" spans="1:13" x14ac:dyDescent="0.25">
      <c r="A9" s="259"/>
      <c r="B9" s="259">
        <v>15</v>
      </c>
      <c r="C9" s="259" t="s">
        <v>452</v>
      </c>
      <c r="D9" s="259" t="s">
        <v>489</v>
      </c>
      <c r="E9" s="259"/>
      <c r="F9" s="261"/>
      <c r="G9" s="261"/>
      <c r="H9" s="261"/>
      <c r="I9" s="333"/>
      <c r="J9" s="261" t="s">
        <v>399</v>
      </c>
    </row>
    <row r="10" spans="1:13" x14ac:dyDescent="0.25">
      <c r="A10" s="177"/>
      <c r="B10" s="177"/>
      <c r="C10" s="177"/>
      <c r="D10" s="177"/>
      <c r="E10" s="177"/>
      <c r="F10" s="177"/>
      <c r="G10" s="177"/>
      <c r="H10" s="177"/>
      <c r="I10" s="332"/>
      <c r="J10" s="177"/>
    </row>
    <row r="11" spans="1:13" x14ac:dyDescent="0.25">
      <c r="A11" s="259"/>
      <c r="B11" s="259"/>
      <c r="C11" s="259"/>
      <c r="D11" s="259"/>
      <c r="E11" s="259"/>
      <c r="F11" s="259"/>
      <c r="G11" s="261"/>
      <c r="H11" s="261"/>
      <c r="I11" s="333"/>
      <c r="J11" s="262"/>
    </row>
    <row r="12" spans="1:13" x14ac:dyDescent="0.25">
      <c r="A12" s="263"/>
      <c r="B12" s="263"/>
      <c r="C12" s="260"/>
      <c r="D12" s="260"/>
      <c r="E12" s="260"/>
      <c r="F12" s="260"/>
      <c r="G12" s="260"/>
      <c r="H12" s="260"/>
      <c r="I12" s="334"/>
      <c r="J12" s="260"/>
    </row>
    <row r="13" spans="1:13" x14ac:dyDescent="0.25">
      <c r="A13" s="177"/>
      <c r="B13" s="177"/>
      <c r="C13" s="177"/>
      <c r="D13" s="177"/>
      <c r="E13" s="177"/>
      <c r="F13" s="177"/>
      <c r="G13" s="177"/>
      <c r="H13" s="177"/>
      <c r="I13" s="332"/>
      <c r="J13" s="177"/>
    </row>
    <row r="16" spans="1:13" x14ac:dyDescent="0.25">
      <c r="B16" s="256" t="s">
        <v>400</v>
      </c>
    </row>
    <row r="17" spans="1:10" ht="31.5" x14ac:dyDescent="0.25">
      <c r="A17" s="177"/>
      <c r="B17" s="177" t="s">
        <v>388</v>
      </c>
      <c r="C17" s="177" t="s">
        <v>401</v>
      </c>
      <c r="D17" s="177" t="s">
        <v>392</v>
      </c>
      <c r="E17" s="177" t="s">
        <v>393</v>
      </c>
      <c r="F17" s="177" t="s">
        <v>394</v>
      </c>
      <c r="G17" s="177" t="s">
        <v>395</v>
      </c>
      <c r="H17" s="177" t="s">
        <v>389</v>
      </c>
      <c r="I17" s="332" t="s">
        <v>563</v>
      </c>
      <c r="J17" s="177" t="s">
        <v>396</v>
      </c>
    </row>
    <row r="18" spans="1:10" x14ac:dyDescent="0.25">
      <c r="A18" s="259"/>
      <c r="B18" s="259">
        <v>1</v>
      </c>
      <c r="C18" s="177" t="s">
        <v>490</v>
      </c>
      <c r="D18" s="259" t="s">
        <v>491</v>
      </c>
      <c r="E18" s="259"/>
      <c r="F18" s="259"/>
      <c r="G18" s="261"/>
      <c r="H18" s="261"/>
      <c r="I18" s="333"/>
      <c r="J18" s="262" t="s">
        <v>492</v>
      </c>
    </row>
    <row r="19" spans="1:10" x14ac:dyDescent="0.25">
      <c r="A19" s="263"/>
      <c r="B19" s="263" t="s">
        <v>398</v>
      </c>
      <c r="C19" s="260" t="s">
        <v>398</v>
      </c>
      <c r="D19" s="260" t="s">
        <v>398</v>
      </c>
      <c r="E19" s="260" t="s">
        <v>487</v>
      </c>
      <c r="F19" s="260" t="s">
        <v>493</v>
      </c>
      <c r="G19" s="260" t="s">
        <v>487</v>
      </c>
      <c r="H19" s="260" t="s">
        <v>488</v>
      </c>
      <c r="I19" s="334"/>
      <c r="J19" s="260" t="s">
        <v>488</v>
      </c>
    </row>
    <row r="20" spans="1:10" x14ac:dyDescent="0.25">
      <c r="A20" s="263"/>
      <c r="B20" s="263">
        <v>12</v>
      </c>
      <c r="C20" s="177" t="s">
        <v>135</v>
      </c>
      <c r="D20" s="259" t="s">
        <v>489</v>
      </c>
      <c r="E20" s="259"/>
      <c r="F20" s="259"/>
      <c r="G20" s="261"/>
      <c r="H20" s="261"/>
      <c r="I20" s="333"/>
      <c r="J20" s="262" t="s">
        <v>402</v>
      </c>
    </row>
    <row r="21" spans="1:10" x14ac:dyDescent="0.25">
      <c r="A21" s="259"/>
      <c r="B21" s="259">
        <v>13</v>
      </c>
      <c r="C21" s="177" t="s">
        <v>494</v>
      </c>
      <c r="D21" s="259" t="s">
        <v>134</v>
      </c>
      <c r="E21" s="261"/>
      <c r="F21" s="261"/>
      <c r="G21" s="261"/>
      <c r="H21" s="261"/>
      <c r="I21" s="333"/>
      <c r="J21" s="262" t="s">
        <v>403</v>
      </c>
    </row>
    <row r="23" spans="1:10" x14ac:dyDescent="0.25">
      <c r="B23" s="256" t="s">
        <v>495</v>
      </c>
    </row>
    <row r="24" spans="1:10" ht="31.5" x14ac:dyDescent="0.25">
      <c r="A24" s="177"/>
      <c r="B24" s="177" t="s">
        <v>496</v>
      </c>
      <c r="C24" s="177" t="s">
        <v>401</v>
      </c>
      <c r="D24" s="177" t="s">
        <v>392</v>
      </c>
      <c r="E24" s="177" t="s">
        <v>393</v>
      </c>
      <c r="F24" s="177" t="s">
        <v>394</v>
      </c>
      <c r="G24" s="177" t="s">
        <v>395</v>
      </c>
      <c r="H24" s="177" t="s">
        <v>497</v>
      </c>
      <c r="I24" s="332" t="s">
        <v>563</v>
      </c>
      <c r="J24" s="177" t="s">
        <v>396</v>
      </c>
    </row>
    <row r="25" spans="1:10" x14ac:dyDescent="0.25">
      <c r="A25" s="259"/>
      <c r="B25" s="259">
        <v>1</v>
      </c>
      <c r="C25" s="177" t="s">
        <v>490</v>
      </c>
      <c r="D25" s="259" t="s">
        <v>131</v>
      </c>
      <c r="E25" s="259"/>
      <c r="F25" s="259"/>
      <c r="G25" s="261"/>
      <c r="H25" s="261"/>
      <c r="I25" s="333"/>
      <c r="J25" s="262" t="s">
        <v>498</v>
      </c>
    </row>
    <row r="26" spans="1:10" x14ac:dyDescent="0.25">
      <c r="A26" s="263"/>
      <c r="B26" s="263" t="s">
        <v>487</v>
      </c>
      <c r="C26" s="260" t="s">
        <v>488</v>
      </c>
      <c r="D26" s="260" t="s">
        <v>487</v>
      </c>
      <c r="E26" s="260" t="s">
        <v>488</v>
      </c>
      <c r="F26" s="260" t="s">
        <v>488</v>
      </c>
      <c r="G26" s="260" t="s">
        <v>488</v>
      </c>
      <c r="H26" s="260" t="s">
        <v>488</v>
      </c>
      <c r="I26" s="334"/>
      <c r="J26" s="260" t="s">
        <v>488</v>
      </c>
    </row>
    <row r="27" spans="1:10" x14ac:dyDescent="0.25">
      <c r="A27" s="263"/>
      <c r="B27" s="263">
        <v>12</v>
      </c>
      <c r="C27" s="177" t="s">
        <v>490</v>
      </c>
      <c r="D27" s="259" t="s">
        <v>133</v>
      </c>
      <c r="E27" s="259"/>
      <c r="F27" s="259"/>
      <c r="G27" s="261"/>
      <c r="H27" s="261"/>
      <c r="I27" s="333"/>
      <c r="J27" s="262" t="s">
        <v>404</v>
      </c>
    </row>
    <row r="29" spans="1:10" x14ac:dyDescent="0.25">
      <c r="B29" s="256" t="s">
        <v>499</v>
      </c>
    </row>
    <row r="30" spans="1:10" ht="31.5" x14ac:dyDescent="0.25">
      <c r="A30" s="177"/>
      <c r="B30" s="177" t="s">
        <v>496</v>
      </c>
      <c r="C30" s="177" t="s">
        <v>401</v>
      </c>
      <c r="D30" s="177" t="s">
        <v>392</v>
      </c>
      <c r="E30" s="177" t="s">
        <v>393</v>
      </c>
      <c r="F30" s="177" t="s">
        <v>394</v>
      </c>
      <c r="G30" s="177" t="s">
        <v>395</v>
      </c>
      <c r="H30" s="177" t="s">
        <v>497</v>
      </c>
      <c r="I30" s="332" t="s">
        <v>563</v>
      </c>
      <c r="J30" s="177" t="s">
        <v>396</v>
      </c>
    </row>
    <row r="31" spans="1:10" ht="31.5" x14ac:dyDescent="0.25">
      <c r="A31" s="259"/>
      <c r="B31" s="259">
        <v>1</v>
      </c>
      <c r="C31" s="177" t="s">
        <v>500</v>
      </c>
      <c r="D31" s="259" t="s">
        <v>491</v>
      </c>
      <c r="E31" s="259"/>
      <c r="F31" s="259"/>
      <c r="G31" s="261"/>
      <c r="H31" s="261"/>
      <c r="I31" s="333"/>
      <c r="J31" s="262" t="s">
        <v>501</v>
      </c>
    </row>
    <row r="32" spans="1:10" x14ac:dyDescent="0.25">
      <c r="A32" s="263"/>
      <c r="B32" s="263" t="s">
        <v>488</v>
      </c>
      <c r="C32" s="260" t="s">
        <v>488</v>
      </c>
      <c r="D32" s="260" t="s">
        <v>488</v>
      </c>
      <c r="E32" s="260" t="s">
        <v>488</v>
      </c>
      <c r="F32" s="260" t="s">
        <v>488</v>
      </c>
      <c r="G32" s="260" t="s">
        <v>488</v>
      </c>
      <c r="H32" s="260" t="s">
        <v>488</v>
      </c>
      <c r="I32" s="334"/>
      <c r="J32" s="260" t="s">
        <v>487</v>
      </c>
    </row>
    <row r="33" spans="1:10" x14ac:dyDescent="0.25">
      <c r="A33" s="263"/>
      <c r="B33" s="263">
        <v>7</v>
      </c>
      <c r="C33" s="177" t="s">
        <v>490</v>
      </c>
      <c r="D33" s="259" t="s">
        <v>502</v>
      </c>
      <c r="E33" s="259"/>
      <c r="F33" s="259"/>
      <c r="G33" s="261"/>
      <c r="H33" s="261"/>
      <c r="I33" s="333"/>
      <c r="J33" s="262" t="s">
        <v>503</v>
      </c>
    </row>
    <row r="34" spans="1:10" x14ac:dyDescent="0.25">
      <c r="B34" s="256" t="s">
        <v>504</v>
      </c>
    </row>
    <row r="35" spans="1:10" x14ac:dyDescent="0.25">
      <c r="B35" s="256" t="s">
        <v>505</v>
      </c>
    </row>
  </sheetData>
  <phoneticPr fontId="2" type="noConversion"/>
  <pageMargins left="0.7" right="0.7" top="0.75" bottom="0.75" header="0.3" footer="0.3"/>
  <pageSetup paperSize="9" scale="6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99CC"/>
    <pageSetUpPr fitToPage="1"/>
  </sheetPr>
  <dimension ref="A1:L18"/>
  <sheetViews>
    <sheetView topLeftCell="A4" workbookViewId="0">
      <selection sqref="A1:XFD1"/>
    </sheetView>
  </sheetViews>
  <sheetFormatPr defaultColWidth="9" defaultRowHeight="15.75" x14ac:dyDescent="0.25"/>
  <cols>
    <col min="1" max="1" width="5.125" style="256" customWidth="1"/>
    <col min="2" max="2" width="12.5" style="256" customWidth="1"/>
    <col min="3" max="3" width="11.125" style="256" customWidth="1"/>
    <col min="4" max="4" width="12" style="256" customWidth="1"/>
    <col min="5" max="5" width="13" style="256" customWidth="1"/>
    <col min="6" max="6" width="26.625" style="256" customWidth="1"/>
    <col min="7" max="8" width="31.625" style="256" customWidth="1"/>
    <col min="9" max="9" width="19.125" style="256" customWidth="1"/>
    <col min="10" max="257" width="9" style="256"/>
    <col min="258" max="258" width="5.125" style="256" customWidth="1"/>
    <col min="259" max="259" width="12.5" style="256" customWidth="1"/>
    <col min="260" max="260" width="11.125" style="256" customWidth="1"/>
    <col min="261" max="261" width="12" style="256" customWidth="1"/>
    <col min="262" max="262" width="13" style="256" customWidth="1"/>
    <col min="263" max="263" width="26.625" style="256" customWidth="1"/>
    <col min="264" max="264" width="31.625" style="256" customWidth="1"/>
    <col min="265" max="265" width="19.125" style="256" customWidth="1"/>
    <col min="266" max="513" width="9" style="256"/>
    <col min="514" max="514" width="5.125" style="256" customWidth="1"/>
    <col min="515" max="515" width="12.5" style="256" customWidth="1"/>
    <col min="516" max="516" width="11.125" style="256" customWidth="1"/>
    <col min="517" max="517" width="12" style="256" customWidth="1"/>
    <col min="518" max="518" width="13" style="256" customWidth="1"/>
    <col min="519" max="519" width="26.625" style="256" customWidth="1"/>
    <col min="520" max="520" width="31.625" style="256" customWidth="1"/>
    <col min="521" max="521" width="19.125" style="256" customWidth="1"/>
    <col min="522" max="769" width="9" style="256"/>
    <col min="770" max="770" width="5.125" style="256" customWidth="1"/>
    <col min="771" max="771" width="12.5" style="256" customWidth="1"/>
    <col min="772" max="772" width="11.125" style="256" customWidth="1"/>
    <col min="773" max="773" width="12" style="256" customWidth="1"/>
    <col min="774" max="774" width="13" style="256" customWidth="1"/>
    <col min="775" max="775" width="26.625" style="256" customWidth="1"/>
    <col min="776" max="776" width="31.625" style="256" customWidth="1"/>
    <col min="777" max="777" width="19.125" style="256" customWidth="1"/>
    <col min="778" max="1025" width="9" style="256"/>
    <col min="1026" max="1026" width="5.125" style="256" customWidth="1"/>
    <col min="1027" max="1027" width="12.5" style="256" customWidth="1"/>
    <col min="1028" max="1028" width="11.125" style="256" customWidth="1"/>
    <col min="1029" max="1029" width="12" style="256" customWidth="1"/>
    <col min="1030" max="1030" width="13" style="256" customWidth="1"/>
    <col min="1031" max="1031" width="26.625" style="256" customWidth="1"/>
    <col min="1032" max="1032" width="31.625" style="256" customWidth="1"/>
    <col min="1033" max="1033" width="19.125" style="256" customWidth="1"/>
    <col min="1034" max="1281" width="9" style="256"/>
    <col min="1282" max="1282" width="5.125" style="256" customWidth="1"/>
    <col min="1283" max="1283" width="12.5" style="256" customWidth="1"/>
    <col min="1284" max="1284" width="11.125" style="256" customWidth="1"/>
    <col min="1285" max="1285" width="12" style="256" customWidth="1"/>
    <col min="1286" max="1286" width="13" style="256" customWidth="1"/>
    <col min="1287" max="1287" width="26.625" style="256" customWidth="1"/>
    <col min="1288" max="1288" width="31.625" style="256" customWidth="1"/>
    <col min="1289" max="1289" width="19.125" style="256" customWidth="1"/>
    <col min="1290" max="1537" width="9" style="256"/>
    <col min="1538" max="1538" width="5.125" style="256" customWidth="1"/>
    <col min="1539" max="1539" width="12.5" style="256" customWidth="1"/>
    <col min="1540" max="1540" width="11.125" style="256" customWidth="1"/>
    <col min="1541" max="1541" width="12" style="256" customWidth="1"/>
    <col min="1542" max="1542" width="13" style="256" customWidth="1"/>
    <col min="1543" max="1543" width="26.625" style="256" customWidth="1"/>
    <col min="1544" max="1544" width="31.625" style="256" customWidth="1"/>
    <col min="1545" max="1545" width="19.125" style="256" customWidth="1"/>
    <col min="1546" max="1793" width="9" style="256"/>
    <col min="1794" max="1794" width="5.125" style="256" customWidth="1"/>
    <col min="1795" max="1795" width="12.5" style="256" customWidth="1"/>
    <col min="1796" max="1796" width="11.125" style="256" customWidth="1"/>
    <col min="1797" max="1797" width="12" style="256" customWidth="1"/>
    <col min="1798" max="1798" width="13" style="256" customWidth="1"/>
    <col min="1799" max="1799" width="26.625" style="256" customWidth="1"/>
    <col min="1800" max="1800" width="31.625" style="256" customWidth="1"/>
    <col min="1801" max="1801" width="19.125" style="256" customWidth="1"/>
    <col min="1802" max="2049" width="9" style="256"/>
    <col min="2050" max="2050" width="5.125" style="256" customWidth="1"/>
    <col min="2051" max="2051" width="12.5" style="256" customWidth="1"/>
    <col min="2052" max="2052" width="11.125" style="256" customWidth="1"/>
    <col min="2053" max="2053" width="12" style="256" customWidth="1"/>
    <col min="2054" max="2054" width="13" style="256" customWidth="1"/>
    <col min="2055" max="2055" width="26.625" style="256" customWidth="1"/>
    <col min="2056" max="2056" width="31.625" style="256" customWidth="1"/>
    <col min="2057" max="2057" width="19.125" style="256" customWidth="1"/>
    <col min="2058" max="2305" width="9" style="256"/>
    <col min="2306" max="2306" width="5.125" style="256" customWidth="1"/>
    <col min="2307" max="2307" width="12.5" style="256" customWidth="1"/>
    <col min="2308" max="2308" width="11.125" style="256" customWidth="1"/>
    <col min="2309" max="2309" width="12" style="256" customWidth="1"/>
    <col min="2310" max="2310" width="13" style="256" customWidth="1"/>
    <col min="2311" max="2311" width="26.625" style="256" customWidth="1"/>
    <col min="2312" max="2312" width="31.625" style="256" customWidth="1"/>
    <col min="2313" max="2313" width="19.125" style="256" customWidth="1"/>
    <col min="2314" max="2561" width="9" style="256"/>
    <col min="2562" max="2562" width="5.125" style="256" customWidth="1"/>
    <col min="2563" max="2563" width="12.5" style="256" customWidth="1"/>
    <col min="2564" max="2564" width="11.125" style="256" customWidth="1"/>
    <col min="2565" max="2565" width="12" style="256" customWidth="1"/>
    <col min="2566" max="2566" width="13" style="256" customWidth="1"/>
    <col min="2567" max="2567" width="26.625" style="256" customWidth="1"/>
    <col min="2568" max="2568" width="31.625" style="256" customWidth="1"/>
    <col min="2569" max="2569" width="19.125" style="256" customWidth="1"/>
    <col min="2570" max="2817" width="9" style="256"/>
    <col min="2818" max="2818" width="5.125" style="256" customWidth="1"/>
    <col min="2819" max="2819" width="12.5" style="256" customWidth="1"/>
    <col min="2820" max="2820" width="11.125" style="256" customWidth="1"/>
    <col min="2821" max="2821" width="12" style="256" customWidth="1"/>
    <col min="2822" max="2822" width="13" style="256" customWidth="1"/>
    <col min="2823" max="2823" width="26.625" style="256" customWidth="1"/>
    <col min="2824" max="2824" width="31.625" style="256" customWidth="1"/>
    <col min="2825" max="2825" width="19.125" style="256" customWidth="1"/>
    <col min="2826" max="3073" width="9" style="256"/>
    <col min="3074" max="3074" width="5.125" style="256" customWidth="1"/>
    <col min="3075" max="3075" width="12.5" style="256" customWidth="1"/>
    <col min="3076" max="3076" width="11.125" style="256" customWidth="1"/>
    <col min="3077" max="3077" width="12" style="256" customWidth="1"/>
    <col min="3078" max="3078" width="13" style="256" customWidth="1"/>
    <col min="3079" max="3079" width="26.625" style="256" customWidth="1"/>
    <col min="3080" max="3080" width="31.625" style="256" customWidth="1"/>
    <col min="3081" max="3081" width="19.125" style="256" customWidth="1"/>
    <col min="3082" max="3329" width="9" style="256"/>
    <col min="3330" max="3330" width="5.125" style="256" customWidth="1"/>
    <col min="3331" max="3331" width="12.5" style="256" customWidth="1"/>
    <col min="3332" max="3332" width="11.125" style="256" customWidth="1"/>
    <col min="3333" max="3333" width="12" style="256" customWidth="1"/>
    <col min="3334" max="3334" width="13" style="256" customWidth="1"/>
    <col min="3335" max="3335" width="26.625" style="256" customWidth="1"/>
    <col min="3336" max="3336" width="31.625" style="256" customWidth="1"/>
    <col min="3337" max="3337" width="19.125" style="256" customWidth="1"/>
    <col min="3338" max="3585" width="9" style="256"/>
    <col min="3586" max="3586" width="5.125" style="256" customWidth="1"/>
    <col min="3587" max="3587" width="12.5" style="256" customWidth="1"/>
    <col min="3588" max="3588" width="11.125" style="256" customWidth="1"/>
    <col min="3589" max="3589" width="12" style="256" customWidth="1"/>
    <col min="3590" max="3590" width="13" style="256" customWidth="1"/>
    <col min="3591" max="3591" width="26.625" style="256" customWidth="1"/>
    <col min="3592" max="3592" width="31.625" style="256" customWidth="1"/>
    <col min="3593" max="3593" width="19.125" style="256" customWidth="1"/>
    <col min="3594" max="3841" width="9" style="256"/>
    <col min="3842" max="3842" width="5.125" style="256" customWidth="1"/>
    <col min="3843" max="3843" width="12.5" style="256" customWidth="1"/>
    <col min="3844" max="3844" width="11.125" style="256" customWidth="1"/>
    <col min="3845" max="3845" width="12" style="256" customWidth="1"/>
    <col min="3846" max="3846" width="13" style="256" customWidth="1"/>
    <col min="3847" max="3847" width="26.625" style="256" customWidth="1"/>
    <col min="3848" max="3848" width="31.625" style="256" customWidth="1"/>
    <col min="3849" max="3849" width="19.125" style="256" customWidth="1"/>
    <col min="3850" max="4097" width="9" style="256"/>
    <col min="4098" max="4098" width="5.125" style="256" customWidth="1"/>
    <col min="4099" max="4099" width="12.5" style="256" customWidth="1"/>
    <col min="4100" max="4100" width="11.125" style="256" customWidth="1"/>
    <col min="4101" max="4101" width="12" style="256" customWidth="1"/>
    <col min="4102" max="4102" width="13" style="256" customWidth="1"/>
    <col min="4103" max="4103" width="26.625" style="256" customWidth="1"/>
    <col min="4104" max="4104" width="31.625" style="256" customWidth="1"/>
    <col min="4105" max="4105" width="19.125" style="256" customWidth="1"/>
    <col min="4106" max="4353" width="9" style="256"/>
    <col min="4354" max="4354" width="5.125" style="256" customWidth="1"/>
    <col min="4355" max="4355" width="12.5" style="256" customWidth="1"/>
    <col min="4356" max="4356" width="11.125" style="256" customWidth="1"/>
    <col min="4357" max="4357" width="12" style="256" customWidth="1"/>
    <col min="4358" max="4358" width="13" style="256" customWidth="1"/>
    <col min="4359" max="4359" width="26.625" style="256" customWidth="1"/>
    <col min="4360" max="4360" width="31.625" style="256" customWidth="1"/>
    <col min="4361" max="4361" width="19.125" style="256" customWidth="1"/>
    <col min="4362" max="4609" width="9" style="256"/>
    <col min="4610" max="4610" width="5.125" style="256" customWidth="1"/>
    <col min="4611" max="4611" width="12.5" style="256" customWidth="1"/>
    <col min="4612" max="4612" width="11.125" style="256" customWidth="1"/>
    <col min="4613" max="4613" width="12" style="256" customWidth="1"/>
    <col min="4614" max="4614" width="13" style="256" customWidth="1"/>
    <col min="4615" max="4615" width="26.625" style="256" customWidth="1"/>
    <col min="4616" max="4616" width="31.625" style="256" customWidth="1"/>
    <col min="4617" max="4617" width="19.125" style="256" customWidth="1"/>
    <col min="4618" max="4865" width="9" style="256"/>
    <col min="4866" max="4866" width="5.125" style="256" customWidth="1"/>
    <col min="4867" max="4867" width="12.5" style="256" customWidth="1"/>
    <col min="4868" max="4868" width="11.125" style="256" customWidth="1"/>
    <col min="4869" max="4869" width="12" style="256" customWidth="1"/>
    <col min="4870" max="4870" width="13" style="256" customWidth="1"/>
    <col min="4871" max="4871" width="26.625" style="256" customWidth="1"/>
    <col min="4872" max="4872" width="31.625" style="256" customWidth="1"/>
    <col min="4873" max="4873" width="19.125" style="256" customWidth="1"/>
    <col min="4874" max="5121" width="9" style="256"/>
    <col min="5122" max="5122" width="5.125" style="256" customWidth="1"/>
    <col min="5123" max="5123" width="12.5" style="256" customWidth="1"/>
    <col min="5124" max="5124" width="11.125" style="256" customWidth="1"/>
    <col min="5125" max="5125" width="12" style="256" customWidth="1"/>
    <col min="5126" max="5126" width="13" style="256" customWidth="1"/>
    <col min="5127" max="5127" width="26.625" style="256" customWidth="1"/>
    <col min="5128" max="5128" width="31.625" style="256" customWidth="1"/>
    <col min="5129" max="5129" width="19.125" style="256" customWidth="1"/>
    <col min="5130" max="5377" width="9" style="256"/>
    <col min="5378" max="5378" width="5.125" style="256" customWidth="1"/>
    <col min="5379" max="5379" width="12.5" style="256" customWidth="1"/>
    <col min="5380" max="5380" width="11.125" style="256" customWidth="1"/>
    <col min="5381" max="5381" width="12" style="256" customWidth="1"/>
    <col min="5382" max="5382" width="13" style="256" customWidth="1"/>
    <col min="5383" max="5383" width="26.625" style="256" customWidth="1"/>
    <col min="5384" max="5384" width="31.625" style="256" customWidth="1"/>
    <col min="5385" max="5385" width="19.125" style="256" customWidth="1"/>
    <col min="5386" max="5633" width="9" style="256"/>
    <col min="5634" max="5634" width="5.125" style="256" customWidth="1"/>
    <col min="5635" max="5635" width="12.5" style="256" customWidth="1"/>
    <col min="5636" max="5636" width="11.125" style="256" customWidth="1"/>
    <col min="5637" max="5637" width="12" style="256" customWidth="1"/>
    <col min="5638" max="5638" width="13" style="256" customWidth="1"/>
    <col min="5639" max="5639" width="26.625" style="256" customWidth="1"/>
    <col min="5640" max="5640" width="31.625" style="256" customWidth="1"/>
    <col min="5641" max="5641" width="19.125" style="256" customWidth="1"/>
    <col min="5642" max="5889" width="9" style="256"/>
    <col min="5890" max="5890" width="5.125" style="256" customWidth="1"/>
    <col min="5891" max="5891" width="12.5" style="256" customWidth="1"/>
    <col min="5892" max="5892" width="11.125" style="256" customWidth="1"/>
    <col min="5893" max="5893" width="12" style="256" customWidth="1"/>
    <col min="5894" max="5894" width="13" style="256" customWidth="1"/>
    <col min="5895" max="5895" width="26.625" style="256" customWidth="1"/>
    <col min="5896" max="5896" width="31.625" style="256" customWidth="1"/>
    <col min="5897" max="5897" width="19.125" style="256" customWidth="1"/>
    <col min="5898" max="6145" width="9" style="256"/>
    <col min="6146" max="6146" width="5.125" style="256" customWidth="1"/>
    <col min="6147" max="6147" width="12.5" style="256" customWidth="1"/>
    <col min="6148" max="6148" width="11.125" style="256" customWidth="1"/>
    <col min="6149" max="6149" width="12" style="256" customWidth="1"/>
    <col min="6150" max="6150" width="13" style="256" customWidth="1"/>
    <col min="6151" max="6151" width="26.625" style="256" customWidth="1"/>
    <col min="6152" max="6152" width="31.625" style="256" customWidth="1"/>
    <col min="6153" max="6153" width="19.125" style="256" customWidth="1"/>
    <col min="6154" max="6401" width="9" style="256"/>
    <col min="6402" max="6402" width="5.125" style="256" customWidth="1"/>
    <col min="6403" max="6403" width="12.5" style="256" customWidth="1"/>
    <col min="6404" max="6404" width="11.125" style="256" customWidth="1"/>
    <col min="6405" max="6405" width="12" style="256" customWidth="1"/>
    <col min="6406" max="6406" width="13" style="256" customWidth="1"/>
    <col min="6407" max="6407" width="26.625" style="256" customWidth="1"/>
    <col min="6408" max="6408" width="31.625" style="256" customWidth="1"/>
    <col min="6409" max="6409" width="19.125" style="256" customWidth="1"/>
    <col min="6410" max="6657" width="9" style="256"/>
    <col min="6658" max="6658" width="5.125" style="256" customWidth="1"/>
    <col min="6659" max="6659" width="12.5" style="256" customWidth="1"/>
    <col min="6660" max="6660" width="11.125" style="256" customWidth="1"/>
    <col min="6661" max="6661" width="12" style="256" customWidth="1"/>
    <col min="6662" max="6662" width="13" style="256" customWidth="1"/>
    <col min="6663" max="6663" width="26.625" style="256" customWidth="1"/>
    <col min="6664" max="6664" width="31.625" style="256" customWidth="1"/>
    <col min="6665" max="6665" width="19.125" style="256" customWidth="1"/>
    <col min="6666" max="6913" width="9" style="256"/>
    <col min="6914" max="6914" width="5.125" style="256" customWidth="1"/>
    <col min="6915" max="6915" width="12.5" style="256" customWidth="1"/>
    <col min="6916" max="6916" width="11.125" style="256" customWidth="1"/>
    <col min="6917" max="6917" width="12" style="256" customWidth="1"/>
    <col min="6918" max="6918" width="13" style="256" customWidth="1"/>
    <col min="6919" max="6919" width="26.625" style="256" customWidth="1"/>
    <col min="6920" max="6920" width="31.625" style="256" customWidth="1"/>
    <col min="6921" max="6921" width="19.125" style="256" customWidth="1"/>
    <col min="6922" max="7169" width="9" style="256"/>
    <col min="7170" max="7170" width="5.125" style="256" customWidth="1"/>
    <col min="7171" max="7171" width="12.5" style="256" customWidth="1"/>
    <col min="7172" max="7172" width="11.125" style="256" customWidth="1"/>
    <col min="7173" max="7173" width="12" style="256" customWidth="1"/>
    <col min="7174" max="7174" width="13" style="256" customWidth="1"/>
    <col min="7175" max="7175" width="26.625" style="256" customWidth="1"/>
    <col min="7176" max="7176" width="31.625" style="256" customWidth="1"/>
    <col min="7177" max="7177" width="19.125" style="256" customWidth="1"/>
    <col min="7178" max="7425" width="9" style="256"/>
    <col min="7426" max="7426" width="5.125" style="256" customWidth="1"/>
    <col min="7427" max="7427" width="12.5" style="256" customWidth="1"/>
    <col min="7428" max="7428" width="11.125" style="256" customWidth="1"/>
    <col min="7429" max="7429" width="12" style="256" customWidth="1"/>
    <col min="7430" max="7430" width="13" style="256" customWidth="1"/>
    <col min="7431" max="7431" width="26.625" style="256" customWidth="1"/>
    <col min="7432" max="7432" width="31.625" style="256" customWidth="1"/>
    <col min="7433" max="7433" width="19.125" style="256" customWidth="1"/>
    <col min="7434" max="7681" width="9" style="256"/>
    <col min="7682" max="7682" width="5.125" style="256" customWidth="1"/>
    <col min="7683" max="7683" width="12.5" style="256" customWidth="1"/>
    <col min="7684" max="7684" width="11.125" style="256" customWidth="1"/>
    <col min="7685" max="7685" width="12" style="256" customWidth="1"/>
    <col min="7686" max="7686" width="13" style="256" customWidth="1"/>
    <col min="7687" max="7687" width="26.625" style="256" customWidth="1"/>
    <col min="7688" max="7688" width="31.625" style="256" customWidth="1"/>
    <col min="7689" max="7689" width="19.125" style="256" customWidth="1"/>
    <col min="7690" max="7937" width="9" style="256"/>
    <col min="7938" max="7938" width="5.125" style="256" customWidth="1"/>
    <col min="7939" max="7939" width="12.5" style="256" customWidth="1"/>
    <col min="7940" max="7940" width="11.125" style="256" customWidth="1"/>
    <col min="7941" max="7941" width="12" style="256" customWidth="1"/>
    <col min="7942" max="7942" width="13" style="256" customWidth="1"/>
    <col min="7943" max="7943" width="26.625" style="256" customWidth="1"/>
    <col min="7944" max="7944" width="31.625" style="256" customWidth="1"/>
    <col min="7945" max="7945" width="19.125" style="256" customWidth="1"/>
    <col min="7946" max="8193" width="9" style="256"/>
    <col min="8194" max="8194" width="5.125" style="256" customWidth="1"/>
    <col min="8195" max="8195" width="12.5" style="256" customWidth="1"/>
    <col min="8196" max="8196" width="11.125" style="256" customWidth="1"/>
    <col min="8197" max="8197" width="12" style="256" customWidth="1"/>
    <col min="8198" max="8198" width="13" style="256" customWidth="1"/>
    <col min="8199" max="8199" width="26.625" style="256" customWidth="1"/>
    <col min="8200" max="8200" width="31.625" style="256" customWidth="1"/>
    <col min="8201" max="8201" width="19.125" style="256" customWidth="1"/>
    <col min="8202" max="8449" width="9" style="256"/>
    <col min="8450" max="8450" width="5.125" style="256" customWidth="1"/>
    <col min="8451" max="8451" width="12.5" style="256" customWidth="1"/>
    <col min="8452" max="8452" width="11.125" style="256" customWidth="1"/>
    <col min="8453" max="8453" width="12" style="256" customWidth="1"/>
    <col min="8454" max="8454" width="13" style="256" customWidth="1"/>
    <col min="8455" max="8455" width="26.625" style="256" customWidth="1"/>
    <col min="8456" max="8456" width="31.625" style="256" customWidth="1"/>
    <col min="8457" max="8457" width="19.125" style="256" customWidth="1"/>
    <col min="8458" max="8705" width="9" style="256"/>
    <col min="8706" max="8706" width="5.125" style="256" customWidth="1"/>
    <col min="8707" max="8707" width="12.5" style="256" customWidth="1"/>
    <col min="8708" max="8708" width="11.125" style="256" customWidth="1"/>
    <col min="8709" max="8709" width="12" style="256" customWidth="1"/>
    <col min="8710" max="8710" width="13" style="256" customWidth="1"/>
    <col min="8711" max="8711" width="26.625" style="256" customWidth="1"/>
    <col min="8712" max="8712" width="31.625" style="256" customWidth="1"/>
    <col min="8713" max="8713" width="19.125" style="256" customWidth="1"/>
    <col min="8714" max="8961" width="9" style="256"/>
    <col min="8962" max="8962" width="5.125" style="256" customWidth="1"/>
    <col min="8963" max="8963" width="12.5" style="256" customWidth="1"/>
    <col min="8964" max="8964" width="11.125" style="256" customWidth="1"/>
    <col min="8965" max="8965" width="12" style="256" customWidth="1"/>
    <col min="8966" max="8966" width="13" style="256" customWidth="1"/>
    <col min="8967" max="8967" width="26.625" style="256" customWidth="1"/>
    <col min="8968" max="8968" width="31.625" style="256" customWidth="1"/>
    <col min="8969" max="8969" width="19.125" style="256" customWidth="1"/>
    <col min="8970" max="9217" width="9" style="256"/>
    <col min="9218" max="9218" width="5.125" style="256" customWidth="1"/>
    <col min="9219" max="9219" width="12.5" style="256" customWidth="1"/>
    <col min="9220" max="9220" width="11.125" style="256" customWidth="1"/>
    <col min="9221" max="9221" width="12" style="256" customWidth="1"/>
    <col min="9222" max="9222" width="13" style="256" customWidth="1"/>
    <col min="9223" max="9223" width="26.625" style="256" customWidth="1"/>
    <col min="9224" max="9224" width="31.625" style="256" customWidth="1"/>
    <col min="9225" max="9225" width="19.125" style="256" customWidth="1"/>
    <col min="9226" max="9473" width="9" style="256"/>
    <col min="9474" max="9474" width="5.125" style="256" customWidth="1"/>
    <col min="9475" max="9475" width="12.5" style="256" customWidth="1"/>
    <col min="9476" max="9476" width="11.125" style="256" customWidth="1"/>
    <col min="9477" max="9477" width="12" style="256" customWidth="1"/>
    <col min="9478" max="9478" width="13" style="256" customWidth="1"/>
    <col min="9479" max="9479" width="26.625" style="256" customWidth="1"/>
    <col min="9480" max="9480" width="31.625" style="256" customWidth="1"/>
    <col min="9481" max="9481" width="19.125" style="256" customWidth="1"/>
    <col min="9482" max="9729" width="9" style="256"/>
    <col min="9730" max="9730" width="5.125" style="256" customWidth="1"/>
    <col min="9731" max="9731" width="12.5" style="256" customWidth="1"/>
    <col min="9732" max="9732" width="11.125" style="256" customWidth="1"/>
    <col min="9733" max="9733" width="12" style="256" customWidth="1"/>
    <col min="9734" max="9734" width="13" style="256" customWidth="1"/>
    <col min="9735" max="9735" width="26.625" style="256" customWidth="1"/>
    <col min="9736" max="9736" width="31.625" style="256" customWidth="1"/>
    <col min="9737" max="9737" width="19.125" style="256" customWidth="1"/>
    <col min="9738" max="9985" width="9" style="256"/>
    <col min="9986" max="9986" width="5.125" style="256" customWidth="1"/>
    <col min="9987" max="9987" width="12.5" style="256" customWidth="1"/>
    <col min="9988" max="9988" width="11.125" style="256" customWidth="1"/>
    <col min="9989" max="9989" width="12" style="256" customWidth="1"/>
    <col min="9990" max="9990" width="13" style="256" customWidth="1"/>
    <col min="9991" max="9991" width="26.625" style="256" customWidth="1"/>
    <col min="9992" max="9992" width="31.625" style="256" customWidth="1"/>
    <col min="9993" max="9993" width="19.125" style="256" customWidth="1"/>
    <col min="9994" max="10241" width="9" style="256"/>
    <col min="10242" max="10242" width="5.125" style="256" customWidth="1"/>
    <col min="10243" max="10243" width="12.5" style="256" customWidth="1"/>
    <col min="10244" max="10244" width="11.125" style="256" customWidth="1"/>
    <col min="10245" max="10245" width="12" style="256" customWidth="1"/>
    <col min="10246" max="10246" width="13" style="256" customWidth="1"/>
    <col min="10247" max="10247" width="26.625" style="256" customWidth="1"/>
    <col min="10248" max="10248" width="31.625" style="256" customWidth="1"/>
    <col min="10249" max="10249" width="19.125" style="256" customWidth="1"/>
    <col min="10250" max="10497" width="9" style="256"/>
    <col min="10498" max="10498" width="5.125" style="256" customWidth="1"/>
    <col min="10499" max="10499" width="12.5" style="256" customWidth="1"/>
    <col min="10500" max="10500" width="11.125" style="256" customWidth="1"/>
    <col min="10501" max="10501" width="12" style="256" customWidth="1"/>
    <col min="10502" max="10502" width="13" style="256" customWidth="1"/>
    <col min="10503" max="10503" width="26.625" style="256" customWidth="1"/>
    <col min="10504" max="10504" width="31.625" style="256" customWidth="1"/>
    <col min="10505" max="10505" width="19.125" style="256" customWidth="1"/>
    <col min="10506" max="10753" width="9" style="256"/>
    <col min="10754" max="10754" width="5.125" style="256" customWidth="1"/>
    <col min="10755" max="10755" width="12.5" style="256" customWidth="1"/>
    <col min="10756" max="10756" width="11.125" style="256" customWidth="1"/>
    <col min="10757" max="10757" width="12" style="256" customWidth="1"/>
    <col min="10758" max="10758" width="13" style="256" customWidth="1"/>
    <col min="10759" max="10759" width="26.625" style="256" customWidth="1"/>
    <col min="10760" max="10760" width="31.625" style="256" customWidth="1"/>
    <col min="10761" max="10761" width="19.125" style="256" customWidth="1"/>
    <col min="10762" max="11009" width="9" style="256"/>
    <col min="11010" max="11010" width="5.125" style="256" customWidth="1"/>
    <col min="11011" max="11011" width="12.5" style="256" customWidth="1"/>
    <col min="11012" max="11012" width="11.125" style="256" customWidth="1"/>
    <col min="11013" max="11013" width="12" style="256" customWidth="1"/>
    <col min="11014" max="11014" width="13" style="256" customWidth="1"/>
    <col min="11015" max="11015" width="26.625" style="256" customWidth="1"/>
    <col min="11016" max="11016" width="31.625" style="256" customWidth="1"/>
    <col min="11017" max="11017" width="19.125" style="256" customWidth="1"/>
    <col min="11018" max="11265" width="9" style="256"/>
    <col min="11266" max="11266" width="5.125" style="256" customWidth="1"/>
    <col min="11267" max="11267" width="12.5" style="256" customWidth="1"/>
    <col min="11268" max="11268" width="11.125" style="256" customWidth="1"/>
    <col min="11269" max="11269" width="12" style="256" customWidth="1"/>
    <col min="11270" max="11270" width="13" style="256" customWidth="1"/>
    <col min="11271" max="11271" width="26.625" style="256" customWidth="1"/>
    <col min="11272" max="11272" width="31.625" style="256" customWidth="1"/>
    <col min="11273" max="11273" width="19.125" style="256" customWidth="1"/>
    <col min="11274" max="11521" width="9" style="256"/>
    <col min="11522" max="11522" width="5.125" style="256" customWidth="1"/>
    <col min="11523" max="11523" width="12.5" style="256" customWidth="1"/>
    <col min="11524" max="11524" width="11.125" style="256" customWidth="1"/>
    <col min="11525" max="11525" width="12" style="256" customWidth="1"/>
    <col min="11526" max="11526" width="13" style="256" customWidth="1"/>
    <col min="11527" max="11527" width="26.625" style="256" customWidth="1"/>
    <col min="11528" max="11528" width="31.625" style="256" customWidth="1"/>
    <col min="11529" max="11529" width="19.125" style="256" customWidth="1"/>
    <col min="11530" max="11777" width="9" style="256"/>
    <col min="11778" max="11778" width="5.125" style="256" customWidth="1"/>
    <col min="11779" max="11779" width="12.5" style="256" customWidth="1"/>
    <col min="11780" max="11780" width="11.125" style="256" customWidth="1"/>
    <col min="11781" max="11781" width="12" style="256" customWidth="1"/>
    <col min="11782" max="11782" width="13" style="256" customWidth="1"/>
    <col min="11783" max="11783" width="26.625" style="256" customWidth="1"/>
    <col min="11784" max="11784" width="31.625" style="256" customWidth="1"/>
    <col min="11785" max="11785" width="19.125" style="256" customWidth="1"/>
    <col min="11786" max="12033" width="9" style="256"/>
    <col min="12034" max="12034" width="5.125" style="256" customWidth="1"/>
    <col min="12035" max="12035" width="12.5" style="256" customWidth="1"/>
    <col min="12036" max="12036" width="11.125" style="256" customWidth="1"/>
    <col min="12037" max="12037" width="12" style="256" customWidth="1"/>
    <col min="12038" max="12038" width="13" style="256" customWidth="1"/>
    <col min="12039" max="12039" width="26.625" style="256" customWidth="1"/>
    <col min="12040" max="12040" width="31.625" style="256" customWidth="1"/>
    <col min="12041" max="12041" width="19.125" style="256" customWidth="1"/>
    <col min="12042" max="12289" width="9" style="256"/>
    <col min="12290" max="12290" width="5.125" style="256" customWidth="1"/>
    <col min="12291" max="12291" width="12.5" style="256" customWidth="1"/>
    <col min="12292" max="12292" width="11.125" style="256" customWidth="1"/>
    <col min="12293" max="12293" width="12" style="256" customWidth="1"/>
    <col min="12294" max="12294" width="13" style="256" customWidth="1"/>
    <col min="12295" max="12295" width="26.625" style="256" customWidth="1"/>
    <col min="12296" max="12296" width="31.625" style="256" customWidth="1"/>
    <col min="12297" max="12297" width="19.125" style="256" customWidth="1"/>
    <col min="12298" max="12545" width="9" style="256"/>
    <col min="12546" max="12546" width="5.125" style="256" customWidth="1"/>
    <col min="12547" max="12547" width="12.5" style="256" customWidth="1"/>
    <col min="12548" max="12548" width="11.125" style="256" customWidth="1"/>
    <col min="12549" max="12549" width="12" style="256" customWidth="1"/>
    <col min="12550" max="12550" width="13" style="256" customWidth="1"/>
    <col min="12551" max="12551" width="26.625" style="256" customWidth="1"/>
    <col min="12552" max="12552" width="31.625" style="256" customWidth="1"/>
    <col min="12553" max="12553" width="19.125" style="256" customWidth="1"/>
    <col min="12554" max="12801" width="9" style="256"/>
    <col min="12802" max="12802" width="5.125" style="256" customWidth="1"/>
    <col min="12803" max="12803" width="12.5" style="256" customWidth="1"/>
    <col min="12804" max="12804" width="11.125" style="256" customWidth="1"/>
    <col min="12805" max="12805" width="12" style="256" customWidth="1"/>
    <col min="12806" max="12806" width="13" style="256" customWidth="1"/>
    <col min="12807" max="12807" width="26.625" style="256" customWidth="1"/>
    <col min="12808" max="12808" width="31.625" style="256" customWidth="1"/>
    <col min="12809" max="12809" width="19.125" style="256" customWidth="1"/>
    <col min="12810" max="13057" width="9" style="256"/>
    <col min="13058" max="13058" width="5.125" style="256" customWidth="1"/>
    <col min="13059" max="13059" width="12.5" style="256" customWidth="1"/>
    <col min="13060" max="13060" width="11.125" style="256" customWidth="1"/>
    <col min="13061" max="13061" width="12" style="256" customWidth="1"/>
    <col min="13062" max="13062" width="13" style="256" customWidth="1"/>
    <col min="13063" max="13063" width="26.625" style="256" customWidth="1"/>
    <col min="13064" max="13064" width="31.625" style="256" customWidth="1"/>
    <col min="13065" max="13065" width="19.125" style="256" customWidth="1"/>
    <col min="13066" max="13313" width="9" style="256"/>
    <col min="13314" max="13314" width="5.125" style="256" customWidth="1"/>
    <col min="13315" max="13315" width="12.5" style="256" customWidth="1"/>
    <col min="13316" max="13316" width="11.125" style="256" customWidth="1"/>
    <col min="13317" max="13317" width="12" style="256" customWidth="1"/>
    <col min="13318" max="13318" width="13" style="256" customWidth="1"/>
    <col min="13319" max="13319" width="26.625" style="256" customWidth="1"/>
    <col min="13320" max="13320" width="31.625" style="256" customWidth="1"/>
    <col min="13321" max="13321" width="19.125" style="256" customWidth="1"/>
    <col min="13322" max="13569" width="9" style="256"/>
    <col min="13570" max="13570" width="5.125" style="256" customWidth="1"/>
    <col min="13571" max="13571" width="12.5" style="256" customWidth="1"/>
    <col min="13572" max="13572" width="11.125" style="256" customWidth="1"/>
    <col min="13573" max="13573" width="12" style="256" customWidth="1"/>
    <col min="13574" max="13574" width="13" style="256" customWidth="1"/>
    <col min="13575" max="13575" width="26.625" style="256" customWidth="1"/>
    <col min="13576" max="13576" width="31.625" style="256" customWidth="1"/>
    <col min="13577" max="13577" width="19.125" style="256" customWidth="1"/>
    <col min="13578" max="13825" width="9" style="256"/>
    <col min="13826" max="13826" width="5.125" style="256" customWidth="1"/>
    <col min="13827" max="13827" width="12.5" style="256" customWidth="1"/>
    <col min="13828" max="13828" width="11.125" style="256" customWidth="1"/>
    <col min="13829" max="13829" width="12" style="256" customWidth="1"/>
    <col min="13830" max="13830" width="13" style="256" customWidth="1"/>
    <col min="13831" max="13831" width="26.625" style="256" customWidth="1"/>
    <col min="13832" max="13832" width="31.625" style="256" customWidth="1"/>
    <col min="13833" max="13833" width="19.125" style="256" customWidth="1"/>
    <col min="13834" max="14081" width="9" style="256"/>
    <col min="14082" max="14082" width="5.125" style="256" customWidth="1"/>
    <col min="14083" max="14083" width="12.5" style="256" customWidth="1"/>
    <col min="14084" max="14084" width="11.125" style="256" customWidth="1"/>
    <col min="14085" max="14085" width="12" style="256" customWidth="1"/>
    <col min="14086" max="14086" width="13" style="256" customWidth="1"/>
    <col min="14087" max="14087" width="26.625" style="256" customWidth="1"/>
    <col min="14088" max="14088" width="31.625" style="256" customWidth="1"/>
    <col min="14089" max="14089" width="19.125" style="256" customWidth="1"/>
    <col min="14090" max="14337" width="9" style="256"/>
    <col min="14338" max="14338" width="5.125" style="256" customWidth="1"/>
    <col min="14339" max="14339" width="12.5" style="256" customWidth="1"/>
    <col min="14340" max="14340" width="11.125" style="256" customWidth="1"/>
    <col min="14341" max="14341" width="12" style="256" customWidth="1"/>
    <col min="14342" max="14342" width="13" style="256" customWidth="1"/>
    <col min="14343" max="14343" width="26.625" style="256" customWidth="1"/>
    <col min="14344" max="14344" width="31.625" style="256" customWidth="1"/>
    <col min="14345" max="14345" width="19.125" style="256" customWidth="1"/>
    <col min="14346" max="14593" width="9" style="256"/>
    <col min="14594" max="14594" width="5.125" style="256" customWidth="1"/>
    <col min="14595" max="14595" width="12.5" style="256" customWidth="1"/>
    <col min="14596" max="14596" width="11.125" style="256" customWidth="1"/>
    <col min="14597" max="14597" width="12" style="256" customWidth="1"/>
    <col min="14598" max="14598" width="13" style="256" customWidth="1"/>
    <col min="14599" max="14599" width="26.625" style="256" customWidth="1"/>
    <col min="14600" max="14600" width="31.625" style="256" customWidth="1"/>
    <col min="14601" max="14601" width="19.125" style="256" customWidth="1"/>
    <col min="14602" max="14849" width="9" style="256"/>
    <col min="14850" max="14850" width="5.125" style="256" customWidth="1"/>
    <col min="14851" max="14851" width="12.5" style="256" customWidth="1"/>
    <col min="14852" max="14852" width="11.125" style="256" customWidth="1"/>
    <col min="14853" max="14853" width="12" style="256" customWidth="1"/>
    <col min="14854" max="14854" width="13" style="256" customWidth="1"/>
    <col min="14855" max="14855" width="26.625" style="256" customWidth="1"/>
    <col min="14856" max="14856" width="31.625" style="256" customWidth="1"/>
    <col min="14857" max="14857" width="19.125" style="256" customWidth="1"/>
    <col min="14858" max="15105" width="9" style="256"/>
    <col min="15106" max="15106" width="5.125" style="256" customWidth="1"/>
    <col min="15107" max="15107" width="12.5" style="256" customWidth="1"/>
    <col min="15108" max="15108" width="11.125" style="256" customWidth="1"/>
    <col min="15109" max="15109" width="12" style="256" customWidth="1"/>
    <col min="15110" max="15110" width="13" style="256" customWidth="1"/>
    <col min="15111" max="15111" width="26.625" style="256" customWidth="1"/>
    <col min="15112" max="15112" width="31.625" style="256" customWidth="1"/>
    <col min="15113" max="15113" width="19.125" style="256" customWidth="1"/>
    <col min="15114" max="15361" width="9" style="256"/>
    <col min="15362" max="15362" width="5.125" style="256" customWidth="1"/>
    <col min="15363" max="15363" width="12.5" style="256" customWidth="1"/>
    <col min="15364" max="15364" width="11.125" style="256" customWidth="1"/>
    <col min="15365" max="15365" width="12" style="256" customWidth="1"/>
    <col min="15366" max="15366" width="13" style="256" customWidth="1"/>
    <col min="15367" max="15367" width="26.625" style="256" customWidth="1"/>
    <col min="15368" max="15368" width="31.625" style="256" customWidth="1"/>
    <col min="15369" max="15369" width="19.125" style="256" customWidth="1"/>
    <col min="15370" max="15617" width="9" style="256"/>
    <col min="15618" max="15618" width="5.125" style="256" customWidth="1"/>
    <col min="15619" max="15619" width="12.5" style="256" customWidth="1"/>
    <col min="15620" max="15620" width="11.125" style="256" customWidth="1"/>
    <col min="15621" max="15621" width="12" style="256" customWidth="1"/>
    <col min="15622" max="15622" width="13" style="256" customWidth="1"/>
    <col min="15623" max="15623" width="26.625" style="256" customWidth="1"/>
    <col min="15624" max="15624" width="31.625" style="256" customWidth="1"/>
    <col min="15625" max="15625" width="19.125" style="256" customWidth="1"/>
    <col min="15626" max="15873" width="9" style="256"/>
    <col min="15874" max="15874" width="5.125" style="256" customWidth="1"/>
    <col min="15875" max="15875" width="12.5" style="256" customWidth="1"/>
    <col min="15876" max="15876" width="11.125" style="256" customWidth="1"/>
    <col min="15877" max="15877" width="12" style="256" customWidth="1"/>
    <col min="15878" max="15878" width="13" style="256" customWidth="1"/>
    <col min="15879" max="15879" width="26.625" style="256" customWidth="1"/>
    <col min="15880" max="15880" width="31.625" style="256" customWidth="1"/>
    <col min="15881" max="15881" width="19.125" style="256" customWidth="1"/>
    <col min="15882" max="16129" width="9" style="256"/>
    <col min="16130" max="16130" width="5.125" style="256" customWidth="1"/>
    <col min="16131" max="16131" width="12.5" style="256" customWidth="1"/>
    <col min="16132" max="16132" width="11.125" style="256" customWidth="1"/>
    <col min="16133" max="16133" width="12" style="256" customWidth="1"/>
    <col min="16134" max="16134" width="13" style="256" customWidth="1"/>
    <col min="16135" max="16135" width="26.625" style="256" customWidth="1"/>
    <col min="16136" max="16136" width="31.625" style="256" customWidth="1"/>
    <col min="16137" max="16137" width="19.125" style="256" customWidth="1"/>
    <col min="16138" max="16384" width="9" style="256"/>
  </cols>
  <sheetData>
    <row r="1" spans="1:12" ht="17.25" x14ac:dyDescent="0.25">
      <c r="A1" s="267" t="s">
        <v>390</v>
      </c>
      <c r="B1" s="267"/>
    </row>
    <row r="2" spans="1:12" ht="16.5" x14ac:dyDescent="0.25">
      <c r="A2" s="257" t="s">
        <v>509</v>
      </c>
      <c r="B2" s="257"/>
      <c r="C2" s="258"/>
      <c r="D2" s="258"/>
      <c r="E2" s="258"/>
      <c r="F2" s="258"/>
      <c r="G2" s="258"/>
      <c r="H2" s="258"/>
      <c r="I2" s="258"/>
      <c r="J2" s="258"/>
      <c r="K2" s="258"/>
      <c r="L2" s="258"/>
    </row>
    <row r="4" spans="1:12" x14ac:dyDescent="0.25">
      <c r="A4" s="256" t="s">
        <v>507</v>
      </c>
    </row>
    <row r="5" spans="1:12" x14ac:dyDescent="0.25">
      <c r="A5" s="177" t="s">
        <v>508</v>
      </c>
      <c r="B5" s="177" t="s">
        <v>401</v>
      </c>
      <c r="C5" s="177" t="s">
        <v>392</v>
      </c>
      <c r="D5" s="177" t="s">
        <v>393</v>
      </c>
      <c r="E5" s="177" t="s">
        <v>394</v>
      </c>
      <c r="F5" s="177" t="s">
        <v>395</v>
      </c>
      <c r="G5" s="177" t="s">
        <v>510</v>
      </c>
      <c r="H5" s="316" t="s">
        <v>563</v>
      </c>
      <c r="I5" s="177" t="s">
        <v>396</v>
      </c>
    </row>
    <row r="6" spans="1:12" ht="63" x14ac:dyDescent="0.25">
      <c r="A6" s="259">
        <v>1</v>
      </c>
      <c r="B6" s="259"/>
      <c r="C6" s="259" t="s">
        <v>506</v>
      </c>
      <c r="D6" s="259" t="s">
        <v>511</v>
      </c>
      <c r="E6" s="259" t="s">
        <v>512</v>
      </c>
      <c r="F6" s="261"/>
      <c r="G6" s="261"/>
      <c r="H6" s="261"/>
      <c r="I6" s="262" t="s">
        <v>513</v>
      </c>
    </row>
    <row r="7" spans="1:12" x14ac:dyDescent="0.25">
      <c r="A7" s="259">
        <v>2</v>
      </c>
      <c r="B7" s="259"/>
      <c r="C7" s="259"/>
      <c r="D7" s="259"/>
      <c r="E7" s="259"/>
      <c r="F7" s="261"/>
      <c r="G7" s="261"/>
      <c r="H7" s="261"/>
      <c r="I7" s="262"/>
    </row>
    <row r="8" spans="1:12" x14ac:dyDescent="0.25">
      <c r="A8" s="263" t="s">
        <v>398</v>
      </c>
      <c r="B8" s="259"/>
      <c r="C8" s="261"/>
      <c r="D8" s="261"/>
      <c r="E8" s="261"/>
      <c r="F8" s="261"/>
      <c r="G8" s="261"/>
      <c r="H8" s="261"/>
      <c r="I8" s="261"/>
    </row>
    <row r="10" spans="1:12" x14ac:dyDescent="0.25">
      <c r="A10" s="256" t="s">
        <v>514</v>
      </c>
    </row>
    <row r="11" spans="1:12" x14ac:dyDescent="0.25">
      <c r="A11" s="177" t="s">
        <v>388</v>
      </c>
      <c r="B11" s="177" t="s">
        <v>401</v>
      </c>
      <c r="C11" s="177" t="s">
        <v>392</v>
      </c>
      <c r="D11" s="177" t="s">
        <v>393</v>
      </c>
      <c r="E11" s="177" t="s">
        <v>394</v>
      </c>
      <c r="F11" s="177" t="s">
        <v>395</v>
      </c>
      <c r="G11" s="177" t="s">
        <v>389</v>
      </c>
      <c r="H11" s="316" t="s">
        <v>563</v>
      </c>
      <c r="I11" s="177" t="s">
        <v>396</v>
      </c>
    </row>
    <row r="12" spans="1:12" ht="63" x14ac:dyDescent="0.25">
      <c r="A12" s="259">
        <v>1</v>
      </c>
      <c r="B12" s="259"/>
      <c r="C12" s="259" t="s">
        <v>506</v>
      </c>
      <c r="D12" s="259" t="s">
        <v>515</v>
      </c>
      <c r="E12" s="259" t="s">
        <v>516</v>
      </c>
      <c r="F12" s="261"/>
      <c r="G12" s="261"/>
      <c r="H12" s="261"/>
      <c r="I12" s="262" t="s">
        <v>517</v>
      </c>
    </row>
    <row r="13" spans="1:12" x14ac:dyDescent="0.25">
      <c r="A13" s="259">
        <v>2</v>
      </c>
      <c r="B13" s="259"/>
      <c r="C13" s="259"/>
      <c r="D13" s="259"/>
      <c r="E13" s="259"/>
      <c r="F13" s="261"/>
      <c r="G13" s="261"/>
      <c r="H13" s="261"/>
      <c r="I13" s="262"/>
    </row>
    <row r="14" spans="1:12" x14ac:dyDescent="0.25">
      <c r="A14" s="263" t="s">
        <v>398</v>
      </c>
      <c r="B14" s="259"/>
      <c r="C14" s="261"/>
      <c r="D14" s="261"/>
      <c r="E14" s="261"/>
      <c r="F14" s="261"/>
      <c r="G14" s="261"/>
      <c r="H14" s="261"/>
      <c r="I14" s="261"/>
    </row>
    <row r="17" spans="1:1" x14ac:dyDescent="0.25">
      <c r="A17" s="256" t="s">
        <v>518</v>
      </c>
    </row>
    <row r="18" spans="1:1" x14ac:dyDescent="0.25">
      <c r="A18" s="256" t="s">
        <v>405</v>
      </c>
    </row>
  </sheetData>
  <phoneticPr fontId="1" type="noConversion"/>
  <pageMargins left="0.7" right="0.7" top="0.75" bottom="0.75" header="0.3" footer="0.3"/>
  <pageSetup paperSize="9" scale="6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99CC"/>
    <pageSetUpPr fitToPage="1"/>
  </sheetPr>
  <dimension ref="A1:K45"/>
  <sheetViews>
    <sheetView tabSelected="1" zoomScale="60" zoomScaleNormal="60" workbookViewId="0">
      <selection activeCell="A7" sqref="A7"/>
    </sheetView>
  </sheetViews>
  <sheetFormatPr defaultColWidth="9" defaultRowHeight="15.75" x14ac:dyDescent="0.25"/>
  <cols>
    <col min="1" max="1" width="8.625" style="256" customWidth="1"/>
    <col min="2" max="3" width="18.625" style="256" customWidth="1"/>
    <col min="4" max="4" width="9.5" style="256" bestFit="1" customWidth="1"/>
    <col min="5" max="5" width="14.375" style="256" bestFit="1" customWidth="1"/>
    <col min="6" max="6" width="22.625" style="256" customWidth="1"/>
    <col min="7" max="7" width="12.25" style="256" customWidth="1"/>
    <col min="8" max="8" width="16.625" style="256" customWidth="1"/>
    <col min="9" max="9" width="11.625" style="256" customWidth="1"/>
    <col min="10" max="10" width="13.375" style="256" customWidth="1"/>
    <col min="11" max="256" width="9" style="256"/>
    <col min="257" max="257" width="8.625" style="256" customWidth="1"/>
    <col min="258" max="259" width="18.625" style="256" customWidth="1"/>
    <col min="260" max="260" width="9.5" style="256" bestFit="1" customWidth="1"/>
    <col min="261" max="261" width="14.375" style="256" bestFit="1" customWidth="1"/>
    <col min="262" max="262" width="22.625" style="256" customWidth="1"/>
    <col min="263" max="263" width="12.25" style="256" customWidth="1"/>
    <col min="264" max="264" width="16.625" style="256" customWidth="1"/>
    <col min="265" max="265" width="11.625" style="256" customWidth="1"/>
    <col min="266" max="512" width="9" style="256"/>
    <col min="513" max="513" width="8.625" style="256" customWidth="1"/>
    <col min="514" max="515" width="18.625" style="256" customWidth="1"/>
    <col min="516" max="516" width="9.5" style="256" bestFit="1" customWidth="1"/>
    <col min="517" max="517" width="14.375" style="256" bestFit="1" customWidth="1"/>
    <col min="518" max="518" width="22.625" style="256" customWidth="1"/>
    <col min="519" max="519" width="12.25" style="256" customWidth="1"/>
    <col min="520" max="520" width="16.625" style="256" customWidth="1"/>
    <col min="521" max="521" width="11.625" style="256" customWidth="1"/>
    <col min="522" max="768" width="9" style="256"/>
    <col min="769" max="769" width="8.625" style="256" customWidth="1"/>
    <col min="770" max="771" width="18.625" style="256" customWidth="1"/>
    <col min="772" max="772" width="9.5" style="256" bestFit="1" customWidth="1"/>
    <col min="773" max="773" width="14.375" style="256" bestFit="1" customWidth="1"/>
    <col min="774" max="774" width="22.625" style="256" customWidth="1"/>
    <col min="775" max="775" width="12.25" style="256" customWidth="1"/>
    <col min="776" max="776" width="16.625" style="256" customWidth="1"/>
    <col min="777" max="777" width="11.625" style="256" customWidth="1"/>
    <col min="778" max="1024" width="9" style="256"/>
    <col min="1025" max="1025" width="8.625" style="256" customWidth="1"/>
    <col min="1026" max="1027" width="18.625" style="256" customWidth="1"/>
    <col min="1028" max="1028" width="9.5" style="256" bestFit="1" customWidth="1"/>
    <col min="1029" max="1029" width="14.375" style="256" bestFit="1" customWidth="1"/>
    <col min="1030" max="1030" width="22.625" style="256" customWidth="1"/>
    <col min="1031" max="1031" width="12.25" style="256" customWidth="1"/>
    <col min="1032" max="1032" width="16.625" style="256" customWidth="1"/>
    <col min="1033" max="1033" width="11.625" style="256" customWidth="1"/>
    <col min="1034" max="1280" width="9" style="256"/>
    <col min="1281" max="1281" width="8.625" style="256" customWidth="1"/>
    <col min="1282" max="1283" width="18.625" style="256" customWidth="1"/>
    <col min="1284" max="1284" width="9.5" style="256" bestFit="1" customWidth="1"/>
    <col min="1285" max="1285" width="14.375" style="256" bestFit="1" customWidth="1"/>
    <col min="1286" max="1286" width="22.625" style="256" customWidth="1"/>
    <col min="1287" max="1287" width="12.25" style="256" customWidth="1"/>
    <col min="1288" max="1288" width="16.625" style="256" customWidth="1"/>
    <col min="1289" max="1289" width="11.625" style="256" customWidth="1"/>
    <col min="1290" max="1536" width="9" style="256"/>
    <col min="1537" max="1537" width="8.625" style="256" customWidth="1"/>
    <col min="1538" max="1539" width="18.625" style="256" customWidth="1"/>
    <col min="1540" max="1540" width="9.5" style="256" bestFit="1" customWidth="1"/>
    <col min="1541" max="1541" width="14.375" style="256" bestFit="1" customWidth="1"/>
    <col min="1542" max="1542" width="22.625" style="256" customWidth="1"/>
    <col min="1543" max="1543" width="12.25" style="256" customWidth="1"/>
    <col min="1544" max="1544" width="16.625" style="256" customWidth="1"/>
    <col min="1545" max="1545" width="11.625" style="256" customWidth="1"/>
    <col min="1546" max="1792" width="9" style="256"/>
    <col min="1793" max="1793" width="8.625" style="256" customWidth="1"/>
    <col min="1794" max="1795" width="18.625" style="256" customWidth="1"/>
    <col min="1796" max="1796" width="9.5" style="256" bestFit="1" customWidth="1"/>
    <col min="1797" max="1797" width="14.375" style="256" bestFit="1" customWidth="1"/>
    <col min="1798" max="1798" width="22.625" style="256" customWidth="1"/>
    <col min="1799" max="1799" width="12.25" style="256" customWidth="1"/>
    <col min="1800" max="1800" width="16.625" style="256" customWidth="1"/>
    <col min="1801" max="1801" width="11.625" style="256" customWidth="1"/>
    <col min="1802" max="2048" width="9" style="256"/>
    <col min="2049" max="2049" width="8.625" style="256" customWidth="1"/>
    <col min="2050" max="2051" width="18.625" style="256" customWidth="1"/>
    <col min="2052" max="2052" width="9.5" style="256" bestFit="1" customWidth="1"/>
    <col min="2053" max="2053" width="14.375" style="256" bestFit="1" customWidth="1"/>
    <col min="2054" max="2054" width="22.625" style="256" customWidth="1"/>
    <col min="2055" max="2055" width="12.25" style="256" customWidth="1"/>
    <col min="2056" max="2056" width="16.625" style="256" customWidth="1"/>
    <col min="2057" max="2057" width="11.625" style="256" customWidth="1"/>
    <col min="2058" max="2304" width="9" style="256"/>
    <col min="2305" max="2305" width="8.625" style="256" customWidth="1"/>
    <col min="2306" max="2307" width="18.625" style="256" customWidth="1"/>
    <col min="2308" max="2308" width="9.5" style="256" bestFit="1" customWidth="1"/>
    <col min="2309" max="2309" width="14.375" style="256" bestFit="1" customWidth="1"/>
    <col min="2310" max="2310" width="22.625" style="256" customWidth="1"/>
    <col min="2311" max="2311" width="12.25" style="256" customWidth="1"/>
    <col min="2312" max="2312" width="16.625" style="256" customWidth="1"/>
    <col min="2313" max="2313" width="11.625" style="256" customWidth="1"/>
    <col min="2314" max="2560" width="9" style="256"/>
    <col min="2561" max="2561" width="8.625" style="256" customWidth="1"/>
    <col min="2562" max="2563" width="18.625" style="256" customWidth="1"/>
    <col min="2564" max="2564" width="9.5" style="256" bestFit="1" customWidth="1"/>
    <col min="2565" max="2565" width="14.375" style="256" bestFit="1" customWidth="1"/>
    <col min="2566" max="2566" width="22.625" style="256" customWidth="1"/>
    <col min="2567" max="2567" width="12.25" style="256" customWidth="1"/>
    <col min="2568" max="2568" width="16.625" style="256" customWidth="1"/>
    <col min="2569" max="2569" width="11.625" style="256" customWidth="1"/>
    <col min="2570" max="2816" width="9" style="256"/>
    <col min="2817" max="2817" width="8.625" style="256" customWidth="1"/>
    <col min="2818" max="2819" width="18.625" style="256" customWidth="1"/>
    <col min="2820" max="2820" width="9.5" style="256" bestFit="1" customWidth="1"/>
    <col min="2821" max="2821" width="14.375" style="256" bestFit="1" customWidth="1"/>
    <col min="2822" max="2822" width="22.625" style="256" customWidth="1"/>
    <col min="2823" max="2823" width="12.25" style="256" customWidth="1"/>
    <col min="2824" max="2824" width="16.625" style="256" customWidth="1"/>
    <col min="2825" max="2825" width="11.625" style="256" customWidth="1"/>
    <col min="2826" max="3072" width="9" style="256"/>
    <col min="3073" max="3073" width="8.625" style="256" customWidth="1"/>
    <col min="3074" max="3075" width="18.625" style="256" customWidth="1"/>
    <col min="3076" max="3076" width="9.5" style="256" bestFit="1" customWidth="1"/>
    <col min="3077" max="3077" width="14.375" style="256" bestFit="1" customWidth="1"/>
    <col min="3078" max="3078" width="22.625" style="256" customWidth="1"/>
    <col min="3079" max="3079" width="12.25" style="256" customWidth="1"/>
    <col min="3080" max="3080" width="16.625" style="256" customWidth="1"/>
    <col min="3081" max="3081" width="11.625" style="256" customWidth="1"/>
    <col min="3082" max="3328" width="9" style="256"/>
    <col min="3329" max="3329" width="8.625" style="256" customWidth="1"/>
    <col min="3330" max="3331" width="18.625" style="256" customWidth="1"/>
    <col min="3332" max="3332" width="9.5" style="256" bestFit="1" customWidth="1"/>
    <col min="3333" max="3333" width="14.375" style="256" bestFit="1" customWidth="1"/>
    <col min="3334" max="3334" width="22.625" style="256" customWidth="1"/>
    <col min="3335" max="3335" width="12.25" style="256" customWidth="1"/>
    <col min="3336" max="3336" width="16.625" style="256" customWidth="1"/>
    <col min="3337" max="3337" width="11.625" style="256" customWidth="1"/>
    <col min="3338" max="3584" width="9" style="256"/>
    <col min="3585" max="3585" width="8.625" style="256" customWidth="1"/>
    <col min="3586" max="3587" width="18.625" style="256" customWidth="1"/>
    <col min="3588" max="3588" width="9.5" style="256" bestFit="1" customWidth="1"/>
    <col min="3589" max="3589" width="14.375" style="256" bestFit="1" customWidth="1"/>
    <col min="3590" max="3590" width="22.625" style="256" customWidth="1"/>
    <col min="3591" max="3591" width="12.25" style="256" customWidth="1"/>
    <col min="3592" max="3592" width="16.625" style="256" customWidth="1"/>
    <col min="3593" max="3593" width="11.625" style="256" customWidth="1"/>
    <col min="3594" max="3840" width="9" style="256"/>
    <col min="3841" max="3841" width="8.625" style="256" customWidth="1"/>
    <col min="3842" max="3843" width="18.625" style="256" customWidth="1"/>
    <col min="3844" max="3844" width="9.5" style="256" bestFit="1" customWidth="1"/>
    <col min="3845" max="3845" width="14.375" style="256" bestFit="1" customWidth="1"/>
    <col min="3846" max="3846" width="22.625" style="256" customWidth="1"/>
    <col min="3847" max="3847" width="12.25" style="256" customWidth="1"/>
    <col min="3848" max="3848" width="16.625" style="256" customWidth="1"/>
    <col min="3849" max="3849" width="11.625" style="256" customWidth="1"/>
    <col min="3850" max="4096" width="9" style="256"/>
    <col min="4097" max="4097" width="8.625" style="256" customWidth="1"/>
    <col min="4098" max="4099" width="18.625" style="256" customWidth="1"/>
    <col min="4100" max="4100" width="9.5" style="256" bestFit="1" customWidth="1"/>
    <col min="4101" max="4101" width="14.375" style="256" bestFit="1" customWidth="1"/>
    <col min="4102" max="4102" width="22.625" style="256" customWidth="1"/>
    <col min="4103" max="4103" width="12.25" style="256" customWidth="1"/>
    <col min="4104" max="4104" width="16.625" style="256" customWidth="1"/>
    <col min="4105" max="4105" width="11.625" style="256" customWidth="1"/>
    <col min="4106" max="4352" width="9" style="256"/>
    <col min="4353" max="4353" width="8.625" style="256" customWidth="1"/>
    <col min="4354" max="4355" width="18.625" style="256" customWidth="1"/>
    <col min="4356" max="4356" width="9.5" style="256" bestFit="1" customWidth="1"/>
    <col min="4357" max="4357" width="14.375" style="256" bestFit="1" customWidth="1"/>
    <col min="4358" max="4358" width="22.625" style="256" customWidth="1"/>
    <col min="4359" max="4359" width="12.25" style="256" customWidth="1"/>
    <col min="4360" max="4360" width="16.625" style="256" customWidth="1"/>
    <col min="4361" max="4361" width="11.625" style="256" customWidth="1"/>
    <col min="4362" max="4608" width="9" style="256"/>
    <col min="4609" max="4609" width="8.625" style="256" customWidth="1"/>
    <col min="4610" max="4611" width="18.625" style="256" customWidth="1"/>
    <col min="4612" max="4612" width="9.5" style="256" bestFit="1" customWidth="1"/>
    <col min="4613" max="4613" width="14.375" style="256" bestFit="1" customWidth="1"/>
    <col min="4614" max="4614" width="22.625" style="256" customWidth="1"/>
    <col min="4615" max="4615" width="12.25" style="256" customWidth="1"/>
    <col min="4616" max="4616" width="16.625" style="256" customWidth="1"/>
    <col min="4617" max="4617" width="11.625" style="256" customWidth="1"/>
    <col min="4618" max="4864" width="9" style="256"/>
    <col min="4865" max="4865" width="8.625" style="256" customWidth="1"/>
    <col min="4866" max="4867" width="18.625" style="256" customWidth="1"/>
    <col min="4868" max="4868" width="9.5" style="256" bestFit="1" customWidth="1"/>
    <col min="4869" max="4869" width="14.375" style="256" bestFit="1" customWidth="1"/>
    <col min="4870" max="4870" width="22.625" style="256" customWidth="1"/>
    <col min="4871" max="4871" width="12.25" style="256" customWidth="1"/>
    <col min="4872" max="4872" width="16.625" style="256" customWidth="1"/>
    <col min="4873" max="4873" width="11.625" style="256" customWidth="1"/>
    <col min="4874" max="5120" width="9" style="256"/>
    <col min="5121" max="5121" width="8.625" style="256" customWidth="1"/>
    <col min="5122" max="5123" width="18.625" style="256" customWidth="1"/>
    <col min="5124" max="5124" width="9.5" style="256" bestFit="1" customWidth="1"/>
    <col min="5125" max="5125" width="14.375" style="256" bestFit="1" customWidth="1"/>
    <col min="5126" max="5126" width="22.625" style="256" customWidth="1"/>
    <col min="5127" max="5127" width="12.25" style="256" customWidth="1"/>
    <col min="5128" max="5128" width="16.625" style="256" customWidth="1"/>
    <col min="5129" max="5129" width="11.625" style="256" customWidth="1"/>
    <col min="5130" max="5376" width="9" style="256"/>
    <col min="5377" max="5377" width="8.625" style="256" customWidth="1"/>
    <col min="5378" max="5379" width="18.625" style="256" customWidth="1"/>
    <col min="5380" max="5380" width="9.5" style="256" bestFit="1" customWidth="1"/>
    <col min="5381" max="5381" width="14.375" style="256" bestFit="1" customWidth="1"/>
    <col min="5382" max="5382" width="22.625" style="256" customWidth="1"/>
    <col min="5383" max="5383" width="12.25" style="256" customWidth="1"/>
    <col min="5384" max="5384" width="16.625" style="256" customWidth="1"/>
    <col min="5385" max="5385" width="11.625" style="256" customWidth="1"/>
    <col min="5386" max="5632" width="9" style="256"/>
    <col min="5633" max="5633" width="8.625" style="256" customWidth="1"/>
    <col min="5634" max="5635" width="18.625" style="256" customWidth="1"/>
    <col min="5636" max="5636" width="9.5" style="256" bestFit="1" customWidth="1"/>
    <col min="5637" max="5637" width="14.375" style="256" bestFit="1" customWidth="1"/>
    <col min="5638" max="5638" width="22.625" style="256" customWidth="1"/>
    <col min="5639" max="5639" width="12.25" style="256" customWidth="1"/>
    <col min="5640" max="5640" width="16.625" style="256" customWidth="1"/>
    <col min="5641" max="5641" width="11.625" style="256" customWidth="1"/>
    <col min="5642" max="5888" width="9" style="256"/>
    <col min="5889" max="5889" width="8.625" style="256" customWidth="1"/>
    <col min="5890" max="5891" width="18.625" style="256" customWidth="1"/>
    <col min="5892" max="5892" width="9.5" style="256" bestFit="1" customWidth="1"/>
    <col min="5893" max="5893" width="14.375" style="256" bestFit="1" customWidth="1"/>
    <col min="5894" max="5894" width="22.625" style="256" customWidth="1"/>
    <col min="5895" max="5895" width="12.25" style="256" customWidth="1"/>
    <col min="5896" max="5896" width="16.625" style="256" customWidth="1"/>
    <col min="5897" max="5897" width="11.625" style="256" customWidth="1"/>
    <col min="5898" max="6144" width="9" style="256"/>
    <col min="6145" max="6145" width="8.625" style="256" customWidth="1"/>
    <col min="6146" max="6147" width="18.625" style="256" customWidth="1"/>
    <col min="6148" max="6148" width="9.5" style="256" bestFit="1" customWidth="1"/>
    <col min="6149" max="6149" width="14.375" style="256" bestFit="1" customWidth="1"/>
    <col min="6150" max="6150" width="22.625" style="256" customWidth="1"/>
    <col min="6151" max="6151" width="12.25" style="256" customWidth="1"/>
    <col min="6152" max="6152" width="16.625" style="256" customWidth="1"/>
    <col min="6153" max="6153" width="11.625" style="256" customWidth="1"/>
    <col min="6154" max="6400" width="9" style="256"/>
    <col min="6401" max="6401" width="8.625" style="256" customWidth="1"/>
    <col min="6402" max="6403" width="18.625" style="256" customWidth="1"/>
    <col min="6404" max="6404" width="9.5" style="256" bestFit="1" customWidth="1"/>
    <col min="6405" max="6405" width="14.375" style="256" bestFit="1" customWidth="1"/>
    <col min="6406" max="6406" width="22.625" style="256" customWidth="1"/>
    <col min="6407" max="6407" width="12.25" style="256" customWidth="1"/>
    <col min="6408" max="6408" width="16.625" style="256" customWidth="1"/>
    <col min="6409" max="6409" width="11.625" style="256" customWidth="1"/>
    <col min="6410" max="6656" width="9" style="256"/>
    <col min="6657" max="6657" width="8.625" style="256" customWidth="1"/>
    <col min="6658" max="6659" width="18.625" style="256" customWidth="1"/>
    <col min="6660" max="6660" width="9.5" style="256" bestFit="1" customWidth="1"/>
    <col min="6661" max="6661" width="14.375" style="256" bestFit="1" customWidth="1"/>
    <col min="6662" max="6662" width="22.625" style="256" customWidth="1"/>
    <col min="6663" max="6663" width="12.25" style="256" customWidth="1"/>
    <col min="6664" max="6664" width="16.625" style="256" customWidth="1"/>
    <col min="6665" max="6665" width="11.625" style="256" customWidth="1"/>
    <col min="6666" max="6912" width="9" style="256"/>
    <col min="6913" max="6913" width="8.625" style="256" customWidth="1"/>
    <col min="6914" max="6915" width="18.625" style="256" customWidth="1"/>
    <col min="6916" max="6916" width="9.5" style="256" bestFit="1" customWidth="1"/>
    <col min="6917" max="6917" width="14.375" style="256" bestFit="1" customWidth="1"/>
    <col min="6918" max="6918" width="22.625" style="256" customWidth="1"/>
    <col min="6919" max="6919" width="12.25" style="256" customWidth="1"/>
    <col min="6920" max="6920" width="16.625" style="256" customWidth="1"/>
    <col min="6921" max="6921" width="11.625" style="256" customWidth="1"/>
    <col min="6922" max="7168" width="9" style="256"/>
    <col min="7169" max="7169" width="8.625" style="256" customWidth="1"/>
    <col min="7170" max="7171" width="18.625" style="256" customWidth="1"/>
    <col min="7172" max="7172" width="9.5" style="256" bestFit="1" customWidth="1"/>
    <col min="7173" max="7173" width="14.375" style="256" bestFit="1" customWidth="1"/>
    <col min="7174" max="7174" width="22.625" style="256" customWidth="1"/>
    <col min="7175" max="7175" width="12.25" style="256" customWidth="1"/>
    <col min="7176" max="7176" width="16.625" style="256" customWidth="1"/>
    <col min="7177" max="7177" width="11.625" style="256" customWidth="1"/>
    <col min="7178" max="7424" width="9" style="256"/>
    <col min="7425" max="7425" width="8.625" style="256" customWidth="1"/>
    <col min="7426" max="7427" width="18.625" style="256" customWidth="1"/>
    <col min="7428" max="7428" width="9.5" style="256" bestFit="1" customWidth="1"/>
    <col min="7429" max="7429" width="14.375" style="256" bestFit="1" customWidth="1"/>
    <col min="7430" max="7430" width="22.625" style="256" customWidth="1"/>
    <col min="7431" max="7431" width="12.25" style="256" customWidth="1"/>
    <col min="7432" max="7432" width="16.625" style="256" customWidth="1"/>
    <col min="7433" max="7433" width="11.625" style="256" customWidth="1"/>
    <col min="7434" max="7680" width="9" style="256"/>
    <col min="7681" max="7681" width="8.625" style="256" customWidth="1"/>
    <col min="7682" max="7683" width="18.625" style="256" customWidth="1"/>
    <col min="7684" max="7684" width="9.5" style="256" bestFit="1" customWidth="1"/>
    <col min="7685" max="7685" width="14.375" style="256" bestFit="1" customWidth="1"/>
    <col min="7686" max="7686" width="22.625" style="256" customWidth="1"/>
    <col min="7687" max="7687" width="12.25" style="256" customWidth="1"/>
    <col min="7688" max="7688" width="16.625" style="256" customWidth="1"/>
    <col min="7689" max="7689" width="11.625" style="256" customWidth="1"/>
    <col min="7690" max="7936" width="9" style="256"/>
    <col min="7937" max="7937" width="8.625" style="256" customWidth="1"/>
    <col min="7938" max="7939" width="18.625" style="256" customWidth="1"/>
    <col min="7940" max="7940" width="9.5" style="256" bestFit="1" customWidth="1"/>
    <col min="7941" max="7941" width="14.375" style="256" bestFit="1" customWidth="1"/>
    <col min="7942" max="7942" width="22.625" style="256" customWidth="1"/>
    <col min="7943" max="7943" width="12.25" style="256" customWidth="1"/>
    <col min="7944" max="7944" width="16.625" style="256" customWidth="1"/>
    <col min="7945" max="7945" width="11.625" style="256" customWidth="1"/>
    <col min="7946" max="8192" width="9" style="256"/>
    <col min="8193" max="8193" width="8.625" style="256" customWidth="1"/>
    <col min="8194" max="8195" width="18.625" style="256" customWidth="1"/>
    <col min="8196" max="8196" width="9.5" style="256" bestFit="1" customWidth="1"/>
    <col min="8197" max="8197" width="14.375" style="256" bestFit="1" customWidth="1"/>
    <col min="8198" max="8198" width="22.625" style="256" customWidth="1"/>
    <col min="8199" max="8199" width="12.25" style="256" customWidth="1"/>
    <col min="8200" max="8200" width="16.625" style="256" customWidth="1"/>
    <col min="8201" max="8201" width="11.625" style="256" customWidth="1"/>
    <col min="8202" max="8448" width="9" style="256"/>
    <col min="8449" max="8449" width="8.625" style="256" customWidth="1"/>
    <col min="8450" max="8451" width="18.625" style="256" customWidth="1"/>
    <col min="8452" max="8452" width="9.5" style="256" bestFit="1" customWidth="1"/>
    <col min="8453" max="8453" width="14.375" style="256" bestFit="1" customWidth="1"/>
    <col min="8454" max="8454" width="22.625" style="256" customWidth="1"/>
    <col min="8455" max="8455" width="12.25" style="256" customWidth="1"/>
    <col min="8456" max="8456" width="16.625" style="256" customWidth="1"/>
    <col min="8457" max="8457" width="11.625" style="256" customWidth="1"/>
    <col min="8458" max="8704" width="9" style="256"/>
    <col min="8705" max="8705" width="8.625" style="256" customWidth="1"/>
    <col min="8706" max="8707" width="18.625" style="256" customWidth="1"/>
    <col min="8708" max="8708" width="9.5" style="256" bestFit="1" customWidth="1"/>
    <col min="8709" max="8709" width="14.375" style="256" bestFit="1" customWidth="1"/>
    <col min="8710" max="8710" width="22.625" style="256" customWidth="1"/>
    <col min="8711" max="8711" width="12.25" style="256" customWidth="1"/>
    <col min="8712" max="8712" width="16.625" style="256" customWidth="1"/>
    <col min="8713" max="8713" width="11.625" style="256" customWidth="1"/>
    <col min="8714" max="8960" width="9" style="256"/>
    <col min="8961" max="8961" width="8.625" style="256" customWidth="1"/>
    <col min="8962" max="8963" width="18.625" style="256" customWidth="1"/>
    <col min="8964" max="8964" width="9.5" style="256" bestFit="1" customWidth="1"/>
    <col min="8965" max="8965" width="14.375" style="256" bestFit="1" customWidth="1"/>
    <col min="8966" max="8966" width="22.625" style="256" customWidth="1"/>
    <col min="8967" max="8967" width="12.25" style="256" customWidth="1"/>
    <col min="8968" max="8968" width="16.625" style="256" customWidth="1"/>
    <col min="8969" max="8969" width="11.625" style="256" customWidth="1"/>
    <col min="8970" max="9216" width="9" style="256"/>
    <col min="9217" max="9217" width="8.625" style="256" customWidth="1"/>
    <col min="9218" max="9219" width="18.625" style="256" customWidth="1"/>
    <col min="9220" max="9220" width="9.5" style="256" bestFit="1" customWidth="1"/>
    <col min="9221" max="9221" width="14.375" style="256" bestFit="1" customWidth="1"/>
    <col min="9222" max="9222" width="22.625" style="256" customWidth="1"/>
    <col min="9223" max="9223" width="12.25" style="256" customWidth="1"/>
    <col min="9224" max="9224" width="16.625" style="256" customWidth="1"/>
    <col min="9225" max="9225" width="11.625" style="256" customWidth="1"/>
    <col min="9226" max="9472" width="9" style="256"/>
    <col min="9473" max="9473" width="8.625" style="256" customWidth="1"/>
    <col min="9474" max="9475" width="18.625" style="256" customWidth="1"/>
    <col min="9476" max="9476" width="9.5" style="256" bestFit="1" customWidth="1"/>
    <col min="9477" max="9477" width="14.375" style="256" bestFit="1" customWidth="1"/>
    <col min="9478" max="9478" width="22.625" style="256" customWidth="1"/>
    <col min="9479" max="9479" width="12.25" style="256" customWidth="1"/>
    <col min="9480" max="9480" width="16.625" style="256" customWidth="1"/>
    <col min="9481" max="9481" width="11.625" style="256" customWidth="1"/>
    <col min="9482" max="9728" width="9" style="256"/>
    <col min="9729" max="9729" width="8.625" style="256" customWidth="1"/>
    <col min="9730" max="9731" width="18.625" style="256" customWidth="1"/>
    <col min="9732" max="9732" width="9.5" style="256" bestFit="1" customWidth="1"/>
    <col min="9733" max="9733" width="14.375" style="256" bestFit="1" customWidth="1"/>
    <col min="9734" max="9734" width="22.625" style="256" customWidth="1"/>
    <col min="9735" max="9735" width="12.25" style="256" customWidth="1"/>
    <col min="9736" max="9736" width="16.625" style="256" customWidth="1"/>
    <col min="9737" max="9737" width="11.625" style="256" customWidth="1"/>
    <col min="9738" max="9984" width="9" style="256"/>
    <col min="9985" max="9985" width="8.625" style="256" customWidth="1"/>
    <col min="9986" max="9987" width="18.625" style="256" customWidth="1"/>
    <col min="9988" max="9988" width="9.5" style="256" bestFit="1" customWidth="1"/>
    <col min="9989" max="9989" width="14.375" style="256" bestFit="1" customWidth="1"/>
    <col min="9990" max="9990" width="22.625" style="256" customWidth="1"/>
    <col min="9991" max="9991" width="12.25" style="256" customWidth="1"/>
    <col min="9992" max="9992" width="16.625" style="256" customWidth="1"/>
    <col min="9993" max="9993" width="11.625" style="256" customWidth="1"/>
    <col min="9994" max="10240" width="9" style="256"/>
    <col min="10241" max="10241" width="8.625" style="256" customWidth="1"/>
    <col min="10242" max="10243" width="18.625" style="256" customWidth="1"/>
    <col min="10244" max="10244" width="9.5" style="256" bestFit="1" customWidth="1"/>
    <col min="10245" max="10245" width="14.375" style="256" bestFit="1" customWidth="1"/>
    <col min="10246" max="10246" width="22.625" style="256" customWidth="1"/>
    <col min="10247" max="10247" width="12.25" style="256" customWidth="1"/>
    <col min="10248" max="10248" width="16.625" style="256" customWidth="1"/>
    <col min="10249" max="10249" width="11.625" style="256" customWidth="1"/>
    <col min="10250" max="10496" width="9" style="256"/>
    <col min="10497" max="10497" width="8.625" style="256" customWidth="1"/>
    <col min="10498" max="10499" width="18.625" style="256" customWidth="1"/>
    <col min="10500" max="10500" width="9.5" style="256" bestFit="1" customWidth="1"/>
    <col min="10501" max="10501" width="14.375" style="256" bestFit="1" customWidth="1"/>
    <col min="10502" max="10502" width="22.625" style="256" customWidth="1"/>
    <col min="10503" max="10503" width="12.25" style="256" customWidth="1"/>
    <col min="10504" max="10504" width="16.625" style="256" customWidth="1"/>
    <col min="10505" max="10505" width="11.625" style="256" customWidth="1"/>
    <col min="10506" max="10752" width="9" style="256"/>
    <col min="10753" max="10753" width="8.625" style="256" customWidth="1"/>
    <col min="10754" max="10755" width="18.625" style="256" customWidth="1"/>
    <col min="10756" max="10756" width="9.5" style="256" bestFit="1" customWidth="1"/>
    <col min="10757" max="10757" width="14.375" style="256" bestFit="1" customWidth="1"/>
    <col min="10758" max="10758" width="22.625" style="256" customWidth="1"/>
    <col min="10759" max="10759" width="12.25" style="256" customWidth="1"/>
    <col min="10760" max="10760" width="16.625" style="256" customWidth="1"/>
    <col min="10761" max="10761" width="11.625" style="256" customWidth="1"/>
    <col min="10762" max="11008" width="9" style="256"/>
    <col min="11009" max="11009" width="8.625" style="256" customWidth="1"/>
    <col min="11010" max="11011" width="18.625" style="256" customWidth="1"/>
    <col min="11012" max="11012" width="9.5" style="256" bestFit="1" customWidth="1"/>
    <col min="11013" max="11013" width="14.375" style="256" bestFit="1" customWidth="1"/>
    <col min="11014" max="11014" width="22.625" style="256" customWidth="1"/>
    <col min="11015" max="11015" width="12.25" style="256" customWidth="1"/>
    <col min="11016" max="11016" width="16.625" style="256" customWidth="1"/>
    <col min="11017" max="11017" width="11.625" style="256" customWidth="1"/>
    <col min="11018" max="11264" width="9" style="256"/>
    <col min="11265" max="11265" width="8.625" style="256" customWidth="1"/>
    <col min="11266" max="11267" width="18.625" style="256" customWidth="1"/>
    <col min="11268" max="11268" width="9.5" style="256" bestFit="1" customWidth="1"/>
    <col min="11269" max="11269" width="14.375" style="256" bestFit="1" customWidth="1"/>
    <col min="11270" max="11270" width="22.625" style="256" customWidth="1"/>
    <col min="11271" max="11271" width="12.25" style="256" customWidth="1"/>
    <col min="11272" max="11272" width="16.625" style="256" customWidth="1"/>
    <col min="11273" max="11273" width="11.625" style="256" customWidth="1"/>
    <col min="11274" max="11520" width="9" style="256"/>
    <col min="11521" max="11521" width="8.625" style="256" customWidth="1"/>
    <col min="11522" max="11523" width="18.625" style="256" customWidth="1"/>
    <col min="11524" max="11524" width="9.5" style="256" bestFit="1" customWidth="1"/>
    <col min="11525" max="11525" width="14.375" style="256" bestFit="1" customWidth="1"/>
    <col min="11526" max="11526" width="22.625" style="256" customWidth="1"/>
    <col min="11527" max="11527" width="12.25" style="256" customWidth="1"/>
    <col min="11528" max="11528" width="16.625" style="256" customWidth="1"/>
    <col min="11529" max="11529" width="11.625" style="256" customWidth="1"/>
    <col min="11530" max="11776" width="9" style="256"/>
    <col min="11777" max="11777" width="8.625" style="256" customWidth="1"/>
    <col min="11778" max="11779" width="18.625" style="256" customWidth="1"/>
    <col min="11780" max="11780" width="9.5" style="256" bestFit="1" customWidth="1"/>
    <col min="11781" max="11781" width="14.375" style="256" bestFit="1" customWidth="1"/>
    <col min="11782" max="11782" width="22.625" style="256" customWidth="1"/>
    <col min="11783" max="11783" width="12.25" style="256" customWidth="1"/>
    <col min="11784" max="11784" width="16.625" style="256" customWidth="1"/>
    <col min="11785" max="11785" width="11.625" style="256" customWidth="1"/>
    <col min="11786" max="12032" width="9" style="256"/>
    <col min="12033" max="12033" width="8.625" style="256" customWidth="1"/>
    <col min="12034" max="12035" width="18.625" style="256" customWidth="1"/>
    <col min="12036" max="12036" width="9.5" style="256" bestFit="1" customWidth="1"/>
    <col min="12037" max="12037" width="14.375" style="256" bestFit="1" customWidth="1"/>
    <col min="12038" max="12038" width="22.625" style="256" customWidth="1"/>
    <col min="12039" max="12039" width="12.25" style="256" customWidth="1"/>
    <col min="12040" max="12040" width="16.625" style="256" customWidth="1"/>
    <col min="12041" max="12041" width="11.625" style="256" customWidth="1"/>
    <col min="12042" max="12288" width="9" style="256"/>
    <col min="12289" max="12289" width="8.625" style="256" customWidth="1"/>
    <col min="12290" max="12291" width="18.625" style="256" customWidth="1"/>
    <col min="12292" max="12292" width="9.5" style="256" bestFit="1" customWidth="1"/>
    <col min="12293" max="12293" width="14.375" style="256" bestFit="1" customWidth="1"/>
    <col min="12294" max="12294" width="22.625" style="256" customWidth="1"/>
    <col min="12295" max="12295" width="12.25" style="256" customWidth="1"/>
    <col min="12296" max="12296" width="16.625" style="256" customWidth="1"/>
    <col min="12297" max="12297" width="11.625" style="256" customWidth="1"/>
    <col min="12298" max="12544" width="9" style="256"/>
    <col min="12545" max="12545" width="8.625" style="256" customWidth="1"/>
    <col min="12546" max="12547" width="18.625" style="256" customWidth="1"/>
    <col min="12548" max="12548" width="9.5" style="256" bestFit="1" customWidth="1"/>
    <col min="12549" max="12549" width="14.375" style="256" bestFit="1" customWidth="1"/>
    <col min="12550" max="12550" width="22.625" style="256" customWidth="1"/>
    <col min="12551" max="12551" width="12.25" style="256" customWidth="1"/>
    <col min="12552" max="12552" width="16.625" style="256" customWidth="1"/>
    <col min="12553" max="12553" width="11.625" style="256" customWidth="1"/>
    <col min="12554" max="12800" width="9" style="256"/>
    <col min="12801" max="12801" width="8.625" style="256" customWidth="1"/>
    <col min="12802" max="12803" width="18.625" style="256" customWidth="1"/>
    <col min="12804" max="12804" width="9.5" style="256" bestFit="1" customWidth="1"/>
    <col min="12805" max="12805" width="14.375" style="256" bestFit="1" customWidth="1"/>
    <col min="12806" max="12806" width="22.625" style="256" customWidth="1"/>
    <col min="12807" max="12807" width="12.25" style="256" customWidth="1"/>
    <col min="12808" max="12808" width="16.625" style="256" customWidth="1"/>
    <col min="12809" max="12809" width="11.625" style="256" customWidth="1"/>
    <col min="12810" max="13056" width="9" style="256"/>
    <col min="13057" max="13057" width="8.625" style="256" customWidth="1"/>
    <col min="13058" max="13059" width="18.625" style="256" customWidth="1"/>
    <col min="13060" max="13060" width="9.5" style="256" bestFit="1" customWidth="1"/>
    <col min="13061" max="13061" width="14.375" style="256" bestFit="1" customWidth="1"/>
    <col min="13062" max="13062" width="22.625" style="256" customWidth="1"/>
    <col min="13063" max="13063" width="12.25" style="256" customWidth="1"/>
    <col min="13064" max="13064" width="16.625" style="256" customWidth="1"/>
    <col min="13065" max="13065" width="11.625" style="256" customWidth="1"/>
    <col min="13066" max="13312" width="9" style="256"/>
    <col min="13313" max="13313" width="8.625" style="256" customWidth="1"/>
    <col min="13314" max="13315" width="18.625" style="256" customWidth="1"/>
    <col min="13316" max="13316" width="9.5" style="256" bestFit="1" customWidth="1"/>
    <col min="13317" max="13317" width="14.375" style="256" bestFit="1" customWidth="1"/>
    <col min="13318" max="13318" width="22.625" style="256" customWidth="1"/>
    <col min="13319" max="13319" width="12.25" style="256" customWidth="1"/>
    <col min="13320" max="13320" width="16.625" style="256" customWidth="1"/>
    <col min="13321" max="13321" width="11.625" style="256" customWidth="1"/>
    <col min="13322" max="13568" width="9" style="256"/>
    <col min="13569" max="13569" width="8.625" style="256" customWidth="1"/>
    <col min="13570" max="13571" width="18.625" style="256" customWidth="1"/>
    <col min="13572" max="13572" width="9.5" style="256" bestFit="1" customWidth="1"/>
    <col min="13573" max="13573" width="14.375" style="256" bestFit="1" customWidth="1"/>
    <col min="13574" max="13574" width="22.625" style="256" customWidth="1"/>
    <col min="13575" max="13575" width="12.25" style="256" customWidth="1"/>
    <col min="13576" max="13576" width="16.625" style="256" customWidth="1"/>
    <col min="13577" max="13577" width="11.625" style="256" customWidth="1"/>
    <col min="13578" max="13824" width="9" style="256"/>
    <col min="13825" max="13825" width="8.625" style="256" customWidth="1"/>
    <col min="13826" max="13827" width="18.625" style="256" customWidth="1"/>
    <col min="13828" max="13828" width="9.5" style="256" bestFit="1" customWidth="1"/>
    <col min="13829" max="13829" width="14.375" style="256" bestFit="1" customWidth="1"/>
    <col min="13830" max="13830" width="22.625" style="256" customWidth="1"/>
    <col min="13831" max="13831" width="12.25" style="256" customWidth="1"/>
    <col min="13832" max="13832" width="16.625" style="256" customWidth="1"/>
    <col min="13833" max="13833" width="11.625" style="256" customWidth="1"/>
    <col min="13834" max="14080" width="9" style="256"/>
    <col min="14081" max="14081" width="8.625" style="256" customWidth="1"/>
    <col min="14082" max="14083" width="18.625" style="256" customWidth="1"/>
    <col min="14084" max="14084" width="9.5" style="256" bestFit="1" customWidth="1"/>
    <col min="14085" max="14085" width="14.375" style="256" bestFit="1" customWidth="1"/>
    <col min="14086" max="14086" width="22.625" style="256" customWidth="1"/>
    <col min="14087" max="14087" width="12.25" style="256" customWidth="1"/>
    <col min="14088" max="14088" width="16.625" style="256" customWidth="1"/>
    <col min="14089" max="14089" width="11.625" style="256" customWidth="1"/>
    <col min="14090" max="14336" width="9" style="256"/>
    <col min="14337" max="14337" width="8.625" style="256" customWidth="1"/>
    <col min="14338" max="14339" width="18.625" style="256" customWidth="1"/>
    <col min="14340" max="14340" width="9.5" style="256" bestFit="1" customWidth="1"/>
    <col min="14341" max="14341" width="14.375" style="256" bestFit="1" customWidth="1"/>
    <col min="14342" max="14342" width="22.625" style="256" customWidth="1"/>
    <col min="14343" max="14343" width="12.25" style="256" customWidth="1"/>
    <col min="14344" max="14344" width="16.625" style="256" customWidth="1"/>
    <col min="14345" max="14345" width="11.625" style="256" customWidth="1"/>
    <col min="14346" max="14592" width="9" style="256"/>
    <col min="14593" max="14593" width="8.625" style="256" customWidth="1"/>
    <col min="14594" max="14595" width="18.625" style="256" customWidth="1"/>
    <col min="14596" max="14596" width="9.5" style="256" bestFit="1" customWidth="1"/>
    <col min="14597" max="14597" width="14.375" style="256" bestFit="1" customWidth="1"/>
    <col min="14598" max="14598" width="22.625" style="256" customWidth="1"/>
    <col min="14599" max="14599" width="12.25" style="256" customWidth="1"/>
    <col min="14600" max="14600" width="16.625" style="256" customWidth="1"/>
    <col min="14601" max="14601" width="11.625" style="256" customWidth="1"/>
    <col min="14602" max="14848" width="9" style="256"/>
    <col min="14849" max="14849" width="8.625" style="256" customWidth="1"/>
    <col min="14850" max="14851" width="18.625" style="256" customWidth="1"/>
    <col min="14852" max="14852" width="9.5" style="256" bestFit="1" customWidth="1"/>
    <col min="14853" max="14853" width="14.375" style="256" bestFit="1" customWidth="1"/>
    <col min="14854" max="14854" width="22.625" style="256" customWidth="1"/>
    <col min="14855" max="14855" width="12.25" style="256" customWidth="1"/>
    <col min="14856" max="14856" width="16.625" style="256" customWidth="1"/>
    <col min="14857" max="14857" width="11.625" style="256" customWidth="1"/>
    <col min="14858" max="15104" width="9" style="256"/>
    <col min="15105" max="15105" width="8.625" style="256" customWidth="1"/>
    <col min="15106" max="15107" width="18.625" style="256" customWidth="1"/>
    <col min="15108" max="15108" width="9.5" style="256" bestFit="1" customWidth="1"/>
    <col min="15109" max="15109" width="14.375" style="256" bestFit="1" customWidth="1"/>
    <col min="15110" max="15110" width="22.625" style="256" customWidth="1"/>
    <col min="15111" max="15111" width="12.25" style="256" customWidth="1"/>
    <col min="15112" max="15112" width="16.625" style="256" customWidth="1"/>
    <col min="15113" max="15113" width="11.625" style="256" customWidth="1"/>
    <col min="15114" max="15360" width="9" style="256"/>
    <col min="15361" max="15361" width="8.625" style="256" customWidth="1"/>
    <col min="15362" max="15363" width="18.625" style="256" customWidth="1"/>
    <col min="15364" max="15364" width="9.5" style="256" bestFit="1" customWidth="1"/>
    <col min="15365" max="15365" width="14.375" style="256" bestFit="1" customWidth="1"/>
    <col min="15366" max="15366" width="22.625" style="256" customWidth="1"/>
    <col min="15367" max="15367" width="12.25" style="256" customWidth="1"/>
    <col min="15368" max="15368" width="16.625" style="256" customWidth="1"/>
    <col min="15369" max="15369" width="11.625" style="256" customWidth="1"/>
    <col min="15370" max="15616" width="9" style="256"/>
    <col min="15617" max="15617" width="8.625" style="256" customWidth="1"/>
    <col min="15618" max="15619" width="18.625" style="256" customWidth="1"/>
    <col min="15620" max="15620" width="9.5" style="256" bestFit="1" customWidth="1"/>
    <col min="15621" max="15621" width="14.375" style="256" bestFit="1" customWidth="1"/>
    <col min="15622" max="15622" width="22.625" style="256" customWidth="1"/>
    <col min="15623" max="15623" width="12.25" style="256" customWidth="1"/>
    <col min="15624" max="15624" width="16.625" style="256" customWidth="1"/>
    <col min="15625" max="15625" width="11.625" style="256" customWidth="1"/>
    <col min="15626" max="15872" width="9" style="256"/>
    <col min="15873" max="15873" width="8.625" style="256" customWidth="1"/>
    <col min="15874" max="15875" width="18.625" style="256" customWidth="1"/>
    <col min="15876" max="15876" width="9.5" style="256" bestFit="1" customWidth="1"/>
    <col min="15877" max="15877" width="14.375" style="256" bestFit="1" customWidth="1"/>
    <col min="15878" max="15878" width="22.625" style="256" customWidth="1"/>
    <col min="15879" max="15879" width="12.25" style="256" customWidth="1"/>
    <col min="15880" max="15880" width="16.625" style="256" customWidth="1"/>
    <col min="15881" max="15881" width="11.625" style="256" customWidth="1"/>
    <col min="15882" max="16128" width="9" style="256"/>
    <col min="16129" max="16129" width="8.625" style="256" customWidth="1"/>
    <col min="16130" max="16131" width="18.625" style="256" customWidth="1"/>
    <col min="16132" max="16132" width="9.5" style="256" bestFit="1" customWidth="1"/>
    <col min="16133" max="16133" width="14.375" style="256" bestFit="1" customWidth="1"/>
    <col min="16134" max="16134" width="22.625" style="256" customWidth="1"/>
    <col min="16135" max="16135" width="12.25" style="256" customWidth="1"/>
    <col min="16136" max="16136" width="16.625" style="256" customWidth="1"/>
    <col min="16137" max="16137" width="11.625" style="256" customWidth="1"/>
    <col min="16138" max="16384" width="9" style="256"/>
  </cols>
  <sheetData>
    <row r="1" spans="1:8" x14ac:dyDescent="0.25">
      <c r="A1" s="256" t="s">
        <v>453</v>
      </c>
    </row>
    <row r="2" spans="1:8" x14ac:dyDescent="0.25">
      <c r="A2" s="256" t="s">
        <v>454</v>
      </c>
    </row>
    <row r="3" spans="1:8" x14ac:dyDescent="0.25">
      <c r="A3" s="256" t="s">
        <v>455</v>
      </c>
    </row>
    <row r="4" spans="1:8" x14ac:dyDescent="0.25">
      <c r="A4" s="256" t="s">
        <v>456</v>
      </c>
    </row>
    <row r="5" spans="1:8" x14ac:dyDescent="0.25">
      <c r="A5" s="348">
        <f>'導讀-對照表'!D1-1</f>
        <v>112</v>
      </c>
    </row>
    <row r="6" spans="1:8" x14ac:dyDescent="0.25">
      <c r="A6" s="321" t="s">
        <v>586</v>
      </c>
    </row>
    <row r="7" spans="1:8" x14ac:dyDescent="0.25">
      <c r="A7" s="322" t="str">
        <f>"1. 得列計之期間("&amp;$A5&amp;"年1月報部)為："&amp;$A5-5&amp;"年12月1日至"&amp;$A5-1&amp;"年11月30日"</f>
        <v>1. 得列計之期間(112年1月報部)為：107年12月1日至111年11月30日</v>
      </c>
      <c r="B7" s="329"/>
      <c r="C7" s="329"/>
      <c r="D7" s="329"/>
      <c r="E7" s="329"/>
      <c r="F7" s="329"/>
      <c r="G7" s="329"/>
      <c r="H7" s="329"/>
    </row>
    <row r="8" spans="1:8" x14ac:dyDescent="0.25">
      <c r="A8" s="126" t="s">
        <v>585</v>
      </c>
    </row>
    <row r="9" spans="1:8" x14ac:dyDescent="0.25">
      <c r="A9" s="126" t="s">
        <v>584</v>
      </c>
    </row>
    <row r="12" spans="1:8" x14ac:dyDescent="0.25">
      <c r="A12" s="256" t="s">
        <v>471</v>
      </c>
    </row>
    <row r="13" spans="1:8" x14ac:dyDescent="0.25">
      <c r="A13" s="256" t="s">
        <v>457</v>
      </c>
    </row>
    <row r="14" spans="1:8" x14ac:dyDescent="0.25">
      <c r="A14" s="256" t="s">
        <v>591</v>
      </c>
    </row>
    <row r="15" spans="1:8" ht="16.5" x14ac:dyDescent="0.25">
      <c r="A15" s="256" t="s">
        <v>592</v>
      </c>
    </row>
    <row r="16" spans="1:8" x14ac:dyDescent="0.25">
      <c r="A16" s="256" t="s">
        <v>587</v>
      </c>
    </row>
    <row r="17" spans="1:11" s="255" customFormat="1" ht="24" customHeight="1" x14ac:dyDescent="0.25">
      <c r="A17" s="255" t="s">
        <v>597</v>
      </c>
    </row>
    <row r="18" spans="1:11" s="258" customFormat="1" ht="47.25" x14ac:dyDescent="0.25">
      <c r="A18" s="261" t="s">
        <v>458</v>
      </c>
      <c r="B18" s="317" t="s">
        <v>564</v>
      </c>
      <c r="C18" s="261" t="s">
        <v>460</v>
      </c>
      <c r="D18" s="261" t="s">
        <v>461</v>
      </c>
      <c r="E18" s="261" t="s">
        <v>462</v>
      </c>
      <c r="F18" s="261" t="s">
        <v>463</v>
      </c>
      <c r="G18" s="261" t="s">
        <v>464</v>
      </c>
      <c r="H18" s="317" t="s">
        <v>565</v>
      </c>
      <c r="I18" s="177" t="s">
        <v>465</v>
      </c>
      <c r="J18" s="317" t="s">
        <v>566</v>
      </c>
    </row>
    <row r="19" spans="1:11" x14ac:dyDescent="0.25">
      <c r="A19" s="261"/>
      <c r="B19" s="265"/>
      <c r="C19" s="265"/>
      <c r="D19" s="265"/>
      <c r="E19" s="265"/>
      <c r="F19" s="265"/>
      <c r="G19" s="265"/>
      <c r="H19" s="265"/>
      <c r="I19" s="177" t="s">
        <v>466</v>
      </c>
      <c r="J19" s="265"/>
    </row>
    <row r="20" spans="1:11" x14ac:dyDescent="0.25">
      <c r="A20" s="265"/>
      <c r="B20" s="265"/>
      <c r="C20" s="265"/>
      <c r="D20" s="265"/>
      <c r="E20" s="265"/>
      <c r="F20" s="265"/>
      <c r="G20" s="265"/>
      <c r="H20" s="265"/>
      <c r="I20" s="177" t="s">
        <v>466</v>
      </c>
      <c r="J20" s="265"/>
    </row>
    <row r="21" spans="1:11" x14ac:dyDescent="0.25">
      <c r="A21" s="265"/>
      <c r="B21" s="265"/>
      <c r="C21" s="265"/>
      <c r="D21" s="265"/>
      <c r="E21" s="265"/>
      <c r="F21" s="265"/>
      <c r="G21" s="265"/>
      <c r="H21" s="265"/>
      <c r="I21" s="177" t="s">
        <v>466</v>
      </c>
      <c r="J21" s="265"/>
    </row>
    <row r="23" spans="1:11" s="255" customFormat="1" ht="24" customHeight="1" x14ac:dyDescent="0.25">
      <c r="A23" s="255" t="s">
        <v>589</v>
      </c>
    </row>
    <row r="24" spans="1:11" s="258" customFormat="1" ht="63" x14ac:dyDescent="0.25">
      <c r="A24" s="261" t="s">
        <v>458</v>
      </c>
      <c r="B24" s="317" t="s">
        <v>567</v>
      </c>
      <c r="C24" s="261" t="s">
        <v>468</v>
      </c>
      <c r="D24" s="261" t="s">
        <v>469</v>
      </c>
      <c r="E24" s="261" t="s">
        <v>467</v>
      </c>
      <c r="F24" s="317" t="s">
        <v>568</v>
      </c>
      <c r="G24" s="266" t="s">
        <v>470</v>
      </c>
      <c r="H24" s="317" t="s">
        <v>569</v>
      </c>
    </row>
    <row r="25" spans="1:11" x14ac:dyDescent="0.25">
      <c r="A25" s="261"/>
      <c r="B25" s="261"/>
      <c r="C25" s="265"/>
      <c r="D25" s="265"/>
      <c r="E25" s="265"/>
      <c r="F25" s="261"/>
      <c r="G25" s="265"/>
      <c r="H25" s="261"/>
    </row>
    <row r="26" spans="1:11" x14ac:dyDescent="0.25">
      <c r="A26" s="265"/>
      <c r="B26" s="265"/>
      <c r="C26" s="265"/>
      <c r="D26" s="265"/>
      <c r="E26" s="265"/>
      <c r="F26" s="265"/>
      <c r="G26" s="265"/>
      <c r="H26" s="265"/>
    </row>
    <row r="27" spans="1:11" x14ac:dyDescent="0.25">
      <c r="A27" s="265"/>
      <c r="B27" s="265"/>
      <c r="C27" s="265"/>
      <c r="D27" s="265"/>
      <c r="E27" s="265"/>
      <c r="F27" s="265"/>
      <c r="G27" s="265"/>
      <c r="H27" s="265"/>
      <c r="K27" s="264"/>
    </row>
    <row r="29" spans="1:11" x14ac:dyDescent="0.25">
      <c r="A29" s="256" t="s">
        <v>572</v>
      </c>
    </row>
    <row r="30" spans="1:11" x14ac:dyDescent="0.25">
      <c r="A30" s="318" t="s">
        <v>573</v>
      </c>
    </row>
    <row r="31" spans="1:11" x14ac:dyDescent="0.25">
      <c r="A31" s="318" t="s">
        <v>574</v>
      </c>
    </row>
    <row r="32" spans="1:11" s="255" customFormat="1" ht="24" customHeight="1" x14ac:dyDescent="0.25">
      <c r="A32" s="255" t="s">
        <v>588</v>
      </c>
    </row>
    <row r="33" spans="1:8" ht="47.25" x14ac:dyDescent="0.25">
      <c r="A33" s="317" t="s">
        <v>458</v>
      </c>
      <c r="B33" s="316" t="s">
        <v>576</v>
      </c>
      <c r="C33" s="316" t="s">
        <v>577</v>
      </c>
      <c r="D33" s="316" t="s">
        <v>461</v>
      </c>
      <c r="E33" s="316" t="s">
        <v>570</v>
      </c>
      <c r="F33" s="316" t="s">
        <v>571</v>
      </c>
      <c r="G33" s="316" t="s">
        <v>575</v>
      </c>
    </row>
    <row r="34" spans="1:8" x14ac:dyDescent="0.25">
      <c r="A34" s="261"/>
      <c r="B34" s="261"/>
      <c r="C34" s="261"/>
      <c r="D34" s="261"/>
      <c r="E34" s="261"/>
      <c r="F34" s="261"/>
      <c r="G34" s="261"/>
    </row>
    <row r="35" spans="1:8" x14ac:dyDescent="0.25">
      <c r="A35" s="261"/>
      <c r="B35" s="261"/>
      <c r="C35" s="261"/>
      <c r="D35" s="261"/>
      <c r="E35" s="261"/>
      <c r="F35" s="261"/>
      <c r="G35" s="261"/>
    </row>
    <row r="36" spans="1:8" x14ac:dyDescent="0.25">
      <c r="A36" s="261"/>
      <c r="B36" s="261"/>
      <c r="C36" s="261"/>
      <c r="D36" s="261"/>
      <c r="E36" s="261"/>
      <c r="F36" s="261"/>
      <c r="G36" s="261"/>
    </row>
    <row r="38" spans="1:8" x14ac:dyDescent="0.25">
      <c r="A38" s="256" t="s">
        <v>596</v>
      </c>
    </row>
    <row r="39" spans="1:8" x14ac:dyDescent="0.25">
      <c r="A39" s="256" t="s">
        <v>583</v>
      </c>
    </row>
    <row r="40" spans="1:8" x14ac:dyDescent="0.25">
      <c r="A40" s="256" t="s">
        <v>578</v>
      </c>
    </row>
    <row r="41" spans="1:8" s="255" customFormat="1" ht="24" customHeight="1" x14ac:dyDescent="0.25">
      <c r="A41" s="255" t="s">
        <v>590</v>
      </c>
    </row>
    <row r="42" spans="1:8" s="264" customFormat="1" ht="30" customHeight="1" x14ac:dyDescent="0.25">
      <c r="A42" s="316" t="s">
        <v>458</v>
      </c>
      <c r="B42" s="316" t="s">
        <v>459</v>
      </c>
      <c r="C42" s="316" t="s">
        <v>460</v>
      </c>
      <c r="D42" s="316" t="s">
        <v>461</v>
      </c>
      <c r="E42" s="316" t="s">
        <v>580</v>
      </c>
      <c r="F42" s="316" t="s">
        <v>581</v>
      </c>
      <c r="G42" s="317" t="s">
        <v>582</v>
      </c>
      <c r="H42" s="317" t="s">
        <v>579</v>
      </c>
    </row>
    <row r="43" spans="1:8" ht="19.5" customHeight="1" x14ac:dyDescent="0.25">
      <c r="A43" s="261"/>
      <c r="B43" s="265"/>
      <c r="C43" s="265"/>
      <c r="D43" s="265"/>
      <c r="E43" s="265"/>
      <c r="F43" s="265"/>
      <c r="G43" s="177" t="s">
        <v>466</v>
      </c>
      <c r="H43" s="177" t="s">
        <v>466</v>
      </c>
    </row>
    <row r="44" spans="1:8" ht="18.75" customHeight="1" x14ac:dyDescent="0.25">
      <c r="A44" s="265"/>
      <c r="B44" s="265"/>
      <c r="C44" s="265"/>
      <c r="D44" s="265"/>
      <c r="E44" s="265"/>
      <c r="F44" s="265"/>
      <c r="G44" s="177" t="s">
        <v>466</v>
      </c>
      <c r="H44" s="177" t="s">
        <v>466</v>
      </c>
    </row>
    <row r="45" spans="1:8" ht="18" customHeight="1" x14ac:dyDescent="0.25">
      <c r="A45" s="265"/>
      <c r="B45" s="265"/>
      <c r="C45" s="265"/>
      <c r="D45" s="265"/>
      <c r="E45" s="265"/>
      <c r="F45" s="265"/>
      <c r="G45" s="177" t="s">
        <v>466</v>
      </c>
      <c r="H45" s="177" t="s">
        <v>466</v>
      </c>
    </row>
  </sheetData>
  <phoneticPr fontId="1" type="noConversion"/>
  <pageMargins left="0.7" right="0.7" top="0.75" bottom="0.75" header="0.3" footer="0.3"/>
  <pageSetup paperSize="9" scale="9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30"/>
  <sheetViews>
    <sheetView topLeftCell="A10" workbookViewId="0">
      <selection activeCell="A18" sqref="A18:XFD18"/>
    </sheetView>
  </sheetViews>
  <sheetFormatPr defaultColWidth="9" defaultRowHeight="15.75" x14ac:dyDescent="0.25"/>
  <cols>
    <col min="1" max="1" width="5.25" style="270" customWidth="1"/>
    <col min="2" max="2" width="10.625" style="270" customWidth="1"/>
    <col min="3" max="3" width="13.125" style="270" customWidth="1"/>
    <col min="4" max="4" width="10.875" style="270" customWidth="1"/>
    <col min="5" max="5" width="14.375" style="270" customWidth="1"/>
    <col min="6" max="6" width="13.125" style="270" customWidth="1"/>
    <col min="7" max="7" width="13.75" style="270" customWidth="1"/>
    <col min="8" max="8" width="11.875" style="270" customWidth="1"/>
    <col min="9" max="9" width="12.25" style="270" customWidth="1"/>
    <col min="10" max="10" width="13.25" style="270" customWidth="1"/>
    <col min="11" max="11" width="18.25" style="270" customWidth="1"/>
    <col min="12" max="256" width="9" style="270"/>
    <col min="257" max="257" width="5.25" style="270" customWidth="1"/>
    <col min="258" max="258" width="10.625" style="270" customWidth="1"/>
    <col min="259" max="259" width="13.125" style="270" customWidth="1"/>
    <col min="260" max="260" width="10.875" style="270" customWidth="1"/>
    <col min="261" max="261" width="14.375" style="270" customWidth="1"/>
    <col min="262" max="262" width="13.125" style="270" customWidth="1"/>
    <col min="263" max="263" width="13.75" style="270" customWidth="1"/>
    <col min="264" max="264" width="11.875" style="270" customWidth="1"/>
    <col min="265" max="265" width="12.25" style="270" customWidth="1"/>
    <col min="266" max="266" width="13.25" style="270" customWidth="1"/>
    <col min="267" max="267" width="18.25" style="270" customWidth="1"/>
    <col min="268" max="512" width="9" style="270"/>
    <col min="513" max="513" width="5.25" style="270" customWidth="1"/>
    <col min="514" max="514" width="10.625" style="270" customWidth="1"/>
    <col min="515" max="515" width="13.125" style="270" customWidth="1"/>
    <col min="516" max="516" width="10.875" style="270" customWidth="1"/>
    <col min="517" max="517" width="14.375" style="270" customWidth="1"/>
    <col min="518" max="518" width="13.125" style="270" customWidth="1"/>
    <col min="519" max="519" width="13.75" style="270" customWidth="1"/>
    <col min="520" max="520" width="11.875" style="270" customWidth="1"/>
    <col min="521" max="521" width="12.25" style="270" customWidth="1"/>
    <col min="522" max="522" width="13.25" style="270" customWidth="1"/>
    <col min="523" max="523" width="18.25" style="270" customWidth="1"/>
    <col min="524" max="768" width="9" style="270"/>
    <col min="769" max="769" width="5.25" style="270" customWidth="1"/>
    <col min="770" max="770" width="10.625" style="270" customWidth="1"/>
    <col min="771" max="771" width="13.125" style="270" customWidth="1"/>
    <col min="772" max="772" width="10.875" style="270" customWidth="1"/>
    <col min="773" max="773" width="14.375" style="270" customWidth="1"/>
    <col min="774" max="774" width="13.125" style="270" customWidth="1"/>
    <col min="775" max="775" width="13.75" style="270" customWidth="1"/>
    <col min="776" max="776" width="11.875" style="270" customWidth="1"/>
    <col min="777" max="777" width="12.25" style="270" customWidth="1"/>
    <col min="778" max="778" width="13.25" style="270" customWidth="1"/>
    <col min="779" max="779" width="18.25" style="270" customWidth="1"/>
    <col min="780" max="1024" width="9" style="270"/>
    <col min="1025" max="1025" width="5.25" style="270" customWidth="1"/>
    <col min="1026" max="1026" width="10.625" style="270" customWidth="1"/>
    <col min="1027" max="1027" width="13.125" style="270" customWidth="1"/>
    <col min="1028" max="1028" width="10.875" style="270" customWidth="1"/>
    <col min="1029" max="1029" width="14.375" style="270" customWidth="1"/>
    <col min="1030" max="1030" width="13.125" style="270" customWidth="1"/>
    <col min="1031" max="1031" width="13.75" style="270" customWidth="1"/>
    <col min="1032" max="1032" width="11.875" style="270" customWidth="1"/>
    <col min="1033" max="1033" width="12.25" style="270" customWidth="1"/>
    <col min="1034" max="1034" width="13.25" style="270" customWidth="1"/>
    <col min="1035" max="1035" width="18.25" style="270" customWidth="1"/>
    <col min="1036" max="1280" width="9" style="270"/>
    <col min="1281" max="1281" width="5.25" style="270" customWidth="1"/>
    <col min="1282" max="1282" width="10.625" style="270" customWidth="1"/>
    <col min="1283" max="1283" width="13.125" style="270" customWidth="1"/>
    <col min="1284" max="1284" width="10.875" style="270" customWidth="1"/>
    <col min="1285" max="1285" width="14.375" style="270" customWidth="1"/>
    <col min="1286" max="1286" width="13.125" style="270" customWidth="1"/>
    <col min="1287" max="1287" width="13.75" style="270" customWidth="1"/>
    <col min="1288" max="1288" width="11.875" style="270" customWidth="1"/>
    <col min="1289" max="1289" width="12.25" style="270" customWidth="1"/>
    <col min="1290" max="1290" width="13.25" style="270" customWidth="1"/>
    <col min="1291" max="1291" width="18.25" style="270" customWidth="1"/>
    <col min="1292" max="1536" width="9" style="270"/>
    <col min="1537" max="1537" width="5.25" style="270" customWidth="1"/>
    <col min="1538" max="1538" width="10.625" style="270" customWidth="1"/>
    <col min="1539" max="1539" width="13.125" style="270" customWidth="1"/>
    <col min="1540" max="1540" width="10.875" style="270" customWidth="1"/>
    <col min="1541" max="1541" width="14.375" style="270" customWidth="1"/>
    <col min="1542" max="1542" width="13.125" style="270" customWidth="1"/>
    <col min="1543" max="1543" width="13.75" style="270" customWidth="1"/>
    <col min="1544" max="1544" width="11.875" style="270" customWidth="1"/>
    <col min="1545" max="1545" width="12.25" style="270" customWidth="1"/>
    <col min="1546" max="1546" width="13.25" style="270" customWidth="1"/>
    <col min="1547" max="1547" width="18.25" style="270" customWidth="1"/>
    <col min="1548" max="1792" width="9" style="270"/>
    <col min="1793" max="1793" width="5.25" style="270" customWidth="1"/>
    <col min="1794" max="1794" width="10.625" style="270" customWidth="1"/>
    <col min="1795" max="1795" width="13.125" style="270" customWidth="1"/>
    <col min="1796" max="1796" width="10.875" style="270" customWidth="1"/>
    <col min="1797" max="1797" width="14.375" style="270" customWidth="1"/>
    <col min="1798" max="1798" width="13.125" style="270" customWidth="1"/>
    <col min="1799" max="1799" width="13.75" style="270" customWidth="1"/>
    <col min="1800" max="1800" width="11.875" style="270" customWidth="1"/>
    <col min="1801" max="1801" width="12.25" style="270" customWidth="1"/>
    <col min="1802" max="1802" width="13.25" style="270" customWidth="1"/>
    <col min="1803" max="1803" width="18.25" style="270" customWidth="1"/>
    <col min="1804" max="2048" width="9" style="270"/>
    <col min="2049" max="2049" width="5.25" style="270" customWidth="1"/>
    <col min="2050" max="2050" width="10.625" style="270" customWidth="1"/>
    <col min="2051" max="2051" width="13.125" style="270" customWidth="1"/>
    <col min="2052" max="2052" width="10.875" style="270" customWidth="1"/>
    <col min="2053" max="2053" width="14.375" style="270" customWidth="1"/>
    <col min="2054" max="2054" width="13.125" style="270" customWidth="1"/>
    <col min="2055" max="2055" width="13.75" style="270" customWidth="1"/>
    <col min="2056" max="2056" width="11.875" style="270" customWidth="1"/>
    <col min="2057" max="2057" width="12.25" style="270" customWidth="1"/>
    <col min="2058" max="2058" width="13.25" style="270" customWidth="1"/>
    <col min="2059" max="2059" width="18.25" style="270" customWidth="1"/>
    <col min="2060" max="2304" width="9" style="270"/>
    <col min="2305" max="2305" width="5.25" style="270" customWidth="1"/>
    <col min="2306" max="2306" width="10.625" style="270" customWidth="1"/>
    <col min="2307" max="2307" width="13.125" style="270" customWidth="1"/>
    <col min="2308" max="2308" width="10.875" style="270" customWidth="1"/>
    <col min="2309" max="2309" width="14.375" style="270" customWidth="1"/>
    <col min="2310" max="2310" width="13.125" style="270" customWidth="1"/>
    <col min="2311" max="2311" width="13.75" style="270" customWidth="1"/>
    <col min="2312" max="2312" width="11.875" style="270" customWidth="1"/>
    <col min="2313" max="2313" width="12.25" style="270" customWidth="1"/>
    <col min="2314" max="2314" width="13.25" style="270" customWidth="1"/>
    <col min="2315" max="2315" width="18.25" style="270" customWidth="1"/>
    <col min="2316" max="2560" width="9" style="270"/>
    <col min="2561" max="2561" width="5.25" style="270" customWidth="1"/>
    <col min="2562" max="2562" width="10.625" style="270" customWidth="1"/>
    <col min="2563" max="2563" width="13.125" style="270" customWidth="1"/>
    <col min="2564" max="2564" width="10.875" style="270" customWidth="1"/>
    <col min="2565" max="2565" width="14.375" style="270" customWidth="1"/>
    <col min="2566" max="2566" width="13.125" style="270" customWidth="1"/>
    <col min="2567" max="2567" width="13.75" style="270" customWidth="1"/>
    <col min="2568" max="2568" width="11.875" style="270" customWidth="1"/>
    <col min="2569" max="2569" width="12.25" style="270" customWidth="1"/>
    <col min="2570" max="2570" width="13.25" style="270" customWidth="1"/>
    <col min="2571" max="2571" width="18.25" style="270" customWidth="1"/>
    <col min="2572" max="2816" width="9" style="270"/>
    <col min="2817" max="2817" width="5.25" style="270" customWidth="1"/>
    <col min="2818" max="2818" width="10.625" style="270" customWidth="1"/>
    <col min="2819" max="2819" width="13.125" style="270" customWidth="1"/>
    <col min="2820" max="2820" width="10.875" style="270" customWidth="1"/>
    <col min="2821" max="2821" width="14.375" style="270" customWidth="1"/>
    <col min="2822" max="2822" width="13.125" style="270" customWidth="1"/>
    <col min="2823" max="2823" width="13.75" style="270" customWidth="1"/>
    <col min="2824" max="2824" width="11.875" style="270" customWidth="1"/>
    <col min="2825" max="2825" width="12.25" style="270" customWidth="1"/>
    <col min="2826" max="2826" width="13.25" style="270" customWidth="1"/>
    <col min="2827" max="2827" width="18.25" style="270" customWidth="1"/>
    <col min="2828" max="3072" width="9" style="270"/>
    <col min="3073" max="3073" width="5.25" style="270" customWidth="1"/>
    <col min="3074" max="3074" width="10.625" style="270" customWidth="1"/>
    <col min="3075" max="3075" width="13.125" style="270" customWidth="1"/>
    <col min="3076" max="3076" width="10.875" style="270" customWidth="1"/>
    <col min="3077" max="3077" width="14.375" style="270" customWidth="1"/>
    <col min="3078" max="3078" width="13.125" style="270" customWidth="1"/>
    <col min="3079" max="3079" width="13.75" style="270" customWidth="1"/>
    <col min="3080" max="3080" width="11.875" style="270" customWidth="1"/>
    <col min="3081" max="3081" width="12.25" style="270" customWidth="1"/>
    <col min="3082" max="3082" width="13.25" style="270" customWidth="1"/>
    <col min="3083" max="3083" width="18.25" style="270" customWidth="1"/>
    <col min="3084" max="3328" width="9" style="270"/>
    <col min="3329" max="3329" width="5.25" style="270" customWidth="1"/>
    <col min="3330" max="3330" width="10.625" style="270" customWidth="1"/>
    <col min="3331" max="3331" width="13.125" style="270" customWidth="1"/>
    <col min="3332" max="3332" width="10.875" style="270" customWidth="1"/>
    <col min="3333" max="3333" width="14.375" style="270" customWidth="1"/>
    <col min="3334" max="3334" width="13.125" style="270" customWidth="1"/>
    <col min="3335" max="3335" width="13.75" style="270" customWidth="1"/>
    <col min="3336" max="3336" width="11.875" style="270" customWidth="1"/>
    <col min="3337" max="3337" width="12.25" style="270" customWidth="1"/>
    <col min="3338" max="3338" width="13.25" style="270" customWidth="1"/>
    <col min="3339" max="3339" width="18.25" style="270" customWidth="1"/>
    <col min="3340" max="3584" width="9" style="270"/>
    <col min="3585" max="3585" width="5.25" style="270" customWidth="1"/>
    <col min="3586" max="3586" width="10.625" style="270" customWidth="1"/>
    <col min="3587" max="3587" width="13.125" style="270" customWidth="1"/>
    <col min="3588" max="3588" width="10.875" style="270" customWidth="1"/>
    <col min="3589" max="3589" width="14.375" style="270" customWidth="1"/>
    <col min="3590" max="3590" width="13.125" style="270" customWidth="1"/>
    <col min="3591" max="3591" width="13.75" style="270" customWidth="1"/>
    <col min="3592" max="3592" width="11.875" style="270" customWidth="1"/>
    <col min="3593" max="3593" width="12.25" style="270" customWidth="1"/>
    <col min="3594" max="3594" width="13.25" style="270" customWidth="1"/>
    <col min="3595" max="3595" width="18.25" style="270" customWidth="1"/>
    <col min="3596" max="3840" width="9" style="270"/>
    <col min="3841" max="3841" width="5.25" style="270" customWidth="1"/>
    <col min="3842" max="3842" width="10.625" style="270" customWidth="1"/>
    <col min="3843" max="3843" width="13.125" style="270" customWidth="1"/>
    <col min="3844" max="3844" width="10.875" style="270" customWidth="1"/>
    <col min="3845" max="3845" width="14.375" style="270" customWidth="1"/>
    <col min="3846" max="3846" width="13.125" style="270" customWidth="1"/>
    <col min="3847" max="3847" width="13.75" style="270" customWidth="1"/>
    <col min="3848" max="3848" width="11.875" style="270" customWidth="1"/>
    <col min="3849" max="3849" width="12.25" style="270" customWidth="1"/>
    <col min="3850" max="3850" width="13.25" style="270" customWidth="1"/>
    <col min="3851" max="3851" width="18.25" style="270" customWidth="1"/>
    <col min="3852" max="4096" width="9" style="270"/>
    <col min="4097" max="4097" width="5.25" style="270" customWidth="1"/>
    <col min="4098" max="4098" width="10.625" style="270" customWidth="1"/>
    <col min="4099" max="4099" width="13.125" style="270" customWidth="1"/>
    <col min="4100" max="4100" width="10.875" style="270" customWidth="1"/>
    <col min="4101" max="4101" width="14.375" style="270" customWidth="1"/>
    <col min="4102" max="4102" width="13.125" style="270" customWidth="1"/>
    <col min="4103" max="4103" width="13.75" style="270" customWidth="1"/>
    <col min="4104" max="4104" width="11.875" style="270" customWidth="1"/>
    <col min="4105" max="4105" width="12.25" style="270" customWidth="1"/>
    <col min="4106" max="4106" width="13.25" style="270" customWidth="1"/>
    <col min="4107" max="4107" width="18.25" style="270" customWidth="1"/>
    <col min="4108" max="4352" width="9" style="270"/>
    <col min="4353" max="4353" width="5.25" style="270" customWidth="1"/>
    <col min="4354" max="4354" width="10.625" style="270" customWidth="1"/>
    <col min="4355" max="4355" width="13.125" style="270" customWidth="1"/>
    <col min="4356" max="4356" width="10.875" style="270" customWidth="1"/>
    <col min="4357" max="4357" width="14.375" style="270" customWidth="1"/>
    <col min="4358" max="4358" width="13.125" style="270" customWidth="1"/>
    <col min="4359" max="4359" width="13.75" style="270" customWidth="1"/>
    <col min="4360" max="4360" width="11.875" style="270" customWidth="1"/>
    <col min="4361" max="4361" width="12.25" style="270" customWidth="1"/>
    <col min="4362" max="4362" width="13.25" style="270" customWidth="1"/>
    <col min="4363" max="4363" width="18.25" style="270" customWidth="1"/>
    <col min="4364" max="4608" width="9" style="270"/>
    <col min="4609" max="4609" width="5.25" style="270" customWidth="1"/>
    <col min="4610" max="4610" width="10.625" style="270" customWidth="1"/>
    <col min="4611" max="4611" width="13.125" style="270" customWidth="1"/>
    <col min="4612" max="4612" width="10.875" style="270" customWidth="1"/>
    <col min="4613" max="4613" width="14.375" style="270" customWidth="1"/>
    <col min="4614" max="4614" width="13.125" style="270" customWidth="1"/>
    <col min="4615" max="4615" width="13.75" style="270" customWidth="1"/>
    <col min="4616" max="4616" width="11.875" style="270" customWidth="1"/>
    <col min="4617" max="4617" width="12.25" style="270" customWidth="1"/>
    <col min="4618" max="4618" width="13.25" style="270" customWidth="1"/>
    <col min="4619" max="4619" width="18.25" style="270" customWidth="1"/>
    <col min="4620" max="4864" width="9" style="270"/>
    <col min="4865" max="4865" width="5.25" style="270" customWidth="1"/>
    <col min="4866" max="4866" width="10.625" style="270" customWidth="1"/>
    <col min="4867" max="4867" width="13.125" style="270" customWidth="1"/>
    <col min="4868" max="4868" width="10.875" style="270" customWidth="1"/>
    <col min="4869" max="4869" width="14.375" style="270" customWidth="1"/>
    <col min="4870" max="4870" width="13.125" style="270" customWidth="1"/>
    <col min="4871" max="4871" width="13.75" style="270" customWidth="1"/>
    <col min="4872" max="4872" width="11.875" style="270" customWidth="1"/>
    <col min="4873" max="4873" width="12.25" style="270" customWidth="1"/>
    <col min="4874" max="4874" width="13.25" style="270" customWidth="1"/>
    <col min="4875" max="4875" width="18.25" style="270" customWidth="1"/>
    <col min="4876" max="5120" width="9" style="270"/>
    <col min="5121" max="5121" width="5.25" style="270" customWidth="1"/>
    <col min="5122" max="5122" width="10.625" style="270" customWidth="1"/>
    <col min="5123" max="5123" width="13.125" style="270" customWidth="1"/>
    <col min="5124" max="5124" width="10.875" style="270" customWidth="1"/>
    <col min="5125" max="5125" width="14.375" style="270" customWidth="1"/>
    <col min="5126" max="5126" width="13.125" style="270" customWidth="1"/>
    <col min="5127" max="5127" width="13.75" style="270" customWidth="1"/>
    <col min="5128" max="5128" width="11.875" style="270" customWidth="1"/>
    <col min="5129" max="5129" width="12.25" style="270" customWidth="1"/>
    <col min="5130" max="5130" width="13.25" style="270" customWidth="1"/>
    <col min="5131" max="5131" width="18.25" style="270" customWidth="1"/>
    <col min="5132" max="5376" width="9" style="270"/>
    <col min="5377" max="5377" width="5.25" style="270" customWidth="1"/>
    <col min="5378" max="5378" width="10.625" style="270" customWidth="1"/>
    <col min="5379" max="5379" width="13.125" style="270" customWidth="1"/>
    <col min="5380" max="5380" width="10.875" style="270" customWidth="1"/>
    <col min="5381" max="5381" width="14.375" style="270" customWidth="1"/>
    <col min="5382" max="5382" width="13.125" style="270" customWidth="1"/>
    <col min="5383" max="5383" width="13.75" style="270" customWidth="1"/>
    <col min="5384" max="5384" width="11.875" style="270" customWidth="1"/>
    <col min="5385" max="5385" width="12.25" style="270" customWidth="1"/>
    <col min="5386" max="5386" width="13.25" style="270" customWidth="1"/>
    <col min="5387" max="5387" width="18.25" style="270" customWidth="1"/>
    <col min="5388" max="5632" width="9" style="270"/>
    <col min="5633" max="5633" width="5.25" style="270" customWidth="1"/>
    <col min="5634" max="5634" width="10.625" style="270" customWidth="1"/>
    <col min="5635" max="5635" width="13.125" style="270" customWidth="1"/>
    <col min="5636" max="5636" width="10.875" style="270" customWidth="1"/>
    <col min="5637" max="5637" width="14.375" style="270" customWidth="1"/>
    <col min="5638" max="5638" width="13.125" style="270" customWidth="1"/>
    <col min="5639" max="5639" width="13.75" style="270" customWidth="1"/>
    <col min="5640" max="5640" width="11.875" style="270" customWidth="1"/>
    <col min="5641" max="5641" width="12.25" style="270" customWidth="1"/>
    <col min="5642" max="5642" width="13.25" style="270" customWidth="1"/>
    <col min="5643" max="5643" width="18.25" style="270" customWidth="1"/>
    <col min="5644" max="5888" width="9" style="270"/>
    <col min="5889" max="5889" width="5.25" style="270" customWidth="1"/>
    <col min="5890" max="5890" width="10.625" style="270" customWidth="1"/>
    <col min="5891" max="5891" width="13.125" style="270" customWidth="1"/>
    <col min="5892" max="5892" width="10.875" style="270" customWidth="1"/>
    <col min="5893" max="5893" width="14.375" style="270" customWidth="1"/>
    <col min="5894" max="5894" width="13.125" style="270" customWidth="1"/>
    <col min="5895" max="5895" width="13.75" style="270" customWidth="1"/>
    <col min="5896" max="5896" width="11.875" style="270" customWidth="1"/>
    <col min="5897" max="5897" width="12.25" style="270" customWidth="1"/>
    <col min="5898" max="5898" width="13.25" style="270" customWidth="1"/>
    <col min="5899" max="5899" width="18.25" style="270" customWidth="1"/>
    <col min="5900" max="6144" width="9" style="270"/>
    <col min="6145" max="6145" width="5.25" style="270" customWidth="1"/>
    <col min="6146" max="6146" width="10.625" style="270" customWidth="1"/>
    <col min="6147" max="6147" width="13.125" style="270" customWidth="1"/>
    <col min="6148" max="6148" width="10.875" style="270" customWidth="1"/>
    <col min="6149" max="6149" width="14.375" style="270" customWidth="1"/>
    <col min="6150" max="6150" width="13.125" style="270" customWidth="1"/>
    <col min="6151" max="6151" width="13.75" style="270" customWidth="1"/>
    <col min="6152" max="6152" width="11.875" style="270" customWidth="1"/>
    <col min="6153" max="6153" width="12.25" style="270" customWidth="1"/>
    <col min="6154" max="6154" width="13.25" style="270" customWidth="1"/>
    <col min="6155" max="6155" width="18.25" style="270" customWidth="1"/>
    <col min="6156" max="6400" width="9" style="270"/>
    <col min="6401" max="6401" width="5.25" style="270" customWidth="1"/>
    <col min="6402" max="6402" width="10.625" style="270" customWidth="1"/>
    <col min="6403" max="6403" width="13.125" style="270" customWidth="1"/>
    <col min="6404" max="6404" width="10.875" style="270" customWidth="1"/>
    <col min="6405" max="6405" width="14.375" style="270" customWidth="1"/>
    <col min="6406" max="6406" width="13.125" style="270" customWidth="1"/>
    <col min="6407" max="6407" width="13.75" style="270" customWidth="1"/>
    <col min="6408" max="6408" width="11.875" style="270" customWidth="1"/>
    <col min="6409" max="6409" width="12.25" style="270" customWidth="1"/>
    <col min="6410" max="6410" width="13.25" style="270" customWidth="1"/>
    <col min="6411" max="6411" width="18.25" style="270" customWidth="1"/>
    <col min="6412" max="6656" width="9" style="270"/>
    <col min="6657" max="6657" width="5.25" style="270" customWidth="1"/>
    <col min="6658" max="6658" width="10.625" style="270" customWidth="1"/>
    <col min="6659" max="6659" width="13.125" style="270" customWidth="1"/>
    <col min="6660" max="6660" width="10.875" style="270" customWidth="1"/>
    <col min="6661" max="6661" width="14.375" style="270" customWidth="1"/>
    <col min="6662" max="6662" width="13.125" style="270" customWidth="1"/>
    <col min="6663" max="6663" width="13.75" style="270" customWidth="1"/>
    <col min="6664" max="6664" width="11.875" style="270" customWidth="1"/>
    <col min="6665" max="6665" width="12.25" style="270" customWidth="1"/>
    <col min="6666" max="6666" width="13.25" style="270" customWidth="1"/>
    <col min="6667" max="6667" width="18.25" style="270" customWidth="1"/>
    <col min="6668" max="6912" width="9" style="270"/>
    <col min="6913" max="6913" width="5.25" style="270" customWidth="1"/>
    <col min="6914" max="6914" width="10.625" style="270" customWidth="1"/>
    <col min="6915" max="6915" width="13.125" style="270" customWidth="1"/>
    <col min="6916" max="6916" width="10.875" style="270" customWidth="1"/>
    <col min="6917" max="6917" width="14.375" style="270" customWidth="1"/>
    <col min="6918" max="6918" width="13.125" style="270" customWidth="1"/>
    <col min="6919" max="6919" width="13.75" style="270" customWidth="1"/>
    <col min="6920" max="6920" width="11.875" style="270" customWidth="1"/>
    <col min="6921" max="6921" width="12.25" style="270" customWidth="1"/>
    <col min="6922" max="6922" width="13.25" style="270" customWidth="1"/>
    <col min="6923" max="6923" width="18.25" style="270" customWidth="1"/>
    <col min="6924" max="7168" width="9" style="270"/>
    <col min="7169" max="7169" width="5.25" style="270" customWidth="1"/>
    <col min="7170" max="7170" width="10.625" style="270" customWidth="1"/>
    <col min="7171" max="7171" width="13.125" style="270" customWidth="1"/>
    <col min="7172" max="7172" width="10.875" style="270" customWidth="1"/>
    <col min="7173" max="7173" width="14.375" style="270" customWidth="1"/>
    <col min="7174" max="7174" width="13.125" style="270" customWidth="1"/>
    <col min="7175" max="7175" width="13.75" style="270" customWidth="1"/>
    <col min="7176" max="7176" width="11.875" style="270" customWidth="1"/>
    <col min="7177" max="7177" width="12.25" style="270" customWidth="1"/>
    <col min="7178" max="7178" width="13.25" style="270" customWidth="1"/>
    <col min="7179" max="7179" width="18.25" style="270" customWidth="1"/>
    <col min="7180" max="7424" width="9" style="270"/>
    <col min="7425" max="7425" width="5.25" style="270" customWidth="1"/>
    <col min="7426" max="7426" width="10.625" style="270" customWidth="1"/>
    <col min="7427" max="7427" width="13.125" style="270" customWidth="1"/>
    <col min="7428" max="7428" width="10.875" style="270" customWidth="1"/>
    <col min="7429" max="7429" width="14.375" style="270" customWidth="1"/>
    <col min="7430" max="7430" width="13.125" style="270" customWidth="1"/>
    <col min="7431" max="7431" width="13.75" style="270" customWidth="1"/>
    <col min="7432" max="7432" width="11.875" style="270" customWidth="1"/>
    <col min="7433" max="7433" width="12.25" style="270" customWidth="1"/>
    <col min="7434" max="7434" width="13.25" style="270" customWidth="1"/>
    <col min="7435" max="7435" width="18.25" style="270" customWidth="1"/>
    <col min="7436" max="7680" width="9" style="270"/>
    <col min="7681" max="7681" width="5.25" style="270" customWidth="1"/>
    <col min="7682" max="7682" width="10.625" style="270" customWidth="1"/>
    <col min="7683" max="7683" width="13.125" style="270" customWidth="1"/>
    <col min="7684" max="7684" width="10.875" style="270" customWidth="1"/>
    <col min="7685" max="7685" width="14.375" style="270" customWidth="1"/>
    <col min="7686" max="7686" width="13.125" style="270" customWidth="1"/>
    <col min="7687" max="7687" width="13.75" style="270" customWidth="1"/>
    <col min="7688" max="7688" width="11.875" style="270" customWidth="1"/>
    <col min="7689" max="7689" width="12.25" style="270" customWidth="1"/>
    <col min="7690" max="7690" width="13.25" style="270" customWidth="1"/>
    <col min="7691" max="7691" width="18.25" style="270" customWidth="1"/>
    <col min="7692" max="7936" width="9" style="270"/>
    <col min="7937" max="7937" width="5.25" style="270" customWidth="1"/>
    <col min="7938" max="7938" width="10.625" style="270" customWidth="1"/>
    <col min="7939" max="7939" width="13.125" style="270" customWidth="1"/>
    <col min="7940" max="7940" width="10.875" style="270" customWidth="1"/>
    <col min="7941" max="7941" width="14.375" style="270" customWidth="1"/>
    <col min="7942" max="7942" width="13.125" style="270" customWidth="1"/>
    <col min="7943" max="7943" width="13.75" style="270" customWidth="1"/>
    <col min="7944" max="7944" width="11.875" style="270" customWidth="1"/>
    <col min="7945" max="7945" width="12.25" style="270" customWidth="1"/>
    <col min="7946" max="7946" width="13.25" style="270" customWidth="1"/>
    <col min="7947" max="7947" width="18.25" style="270" customWidth="1"/>
    <col min="7948" max="8192" width="9" style="270"/>
    <col min="8193" max="8193" width="5.25" style="270" customWidth="1"/>
    <col min="8194" max="8194" width="10.625" style="270" customWidth="1"/>
    <col min="8195" max="8195" width="13.125" style="270" customWidth="1"/>
    <col min="8196" max="8196" width="10.875" style="270" customWidth="1"/>
    <col min="8197" max="8197" width="14.375" style="270" customWidth="1"/>
    <col min="8198" max="8198" width="13.125" style="270" customWidth="1"/>
    <col min="8199" max="8199" width="13.75" style="270" customWidth="1"/>
    <col min="8200" max="8200" width="11.875" style="270" customWidth="1"/>
    <col min="8201" max="8201" width="12.25" style="270" customWidth="1"/>
    <col min="8202" max="8202" width="13.25" style="270" customWidth="1"/>
    <col min="8203" max="8203" width="18.25" style="270" customWidth="1"/>
    <col min="8204" max="8448" width="9" style="270"/>
    <col min="8449" max="8449" width="5.25" style="270" customWidth="1"/>
    <col min="8450" max="8450" width="10.625" style="270" customWidth="1"/>
    <col min="8451" max="8451" width="13.125" style="270" customWidth="1"/>
    <col min="8452" max="8452" width="10.875" style="270" customWidth="1"/>
    <col min="8453" max="8453" width="14.375" style="270" customWidth="1"/>
    <col min="8454" max="8454" width="13.125" style="270" customWidth="1"/>
    <col min="8455" max="8455" width="13.75" style="270" customWidth="1"/>
    <col min="8456" max="8456" width="11.875" style="270" customWidth="1"/>
    <col min="8457" max="8457" width="12.25" style="270" customWidth="1"/>
    <col min="8458" max="8458" width="13.25" style="270" customWidth="1"/>
    <col min="8459" max="8459" width="18.25" style="270" customWidth="1"/>
    <col min="8460" max="8704" width="9" style="270"/>
    <col min="8705" max="8705" width="5.25" style="270" customWidth="1"/>
    <col min="8706" max="8706" width="10.625" style="270" customWidth="1"/>
    <col min="8707" max="8707" width="13.125" style="270" customWidth="1"/>
    <col min="8708" max="8708" width="10.875" style="270" customWidth="1"/>
    <col min="8709" max="8709" width="14.375" style="270" customWidth="1"/>
    <col min="8710" max="8710" width="13.125" style="270" customWidth="1"/>
    <col min="8711" max="8711" width="13.75" style="270" customWidth="1"/>
    <col min="8712" max="8712" width="11.875" style="270" customWidth="1"/>
    <col min="8713" max="8713" width="12.25" style="270" customWidth="1"/>
    <col min="8714" max="8714" width="13.25" style="270" customWidth="1"/>
    <col min="8715" max="8715" width="18.25" style="270" customWidth="1"/>
    <col min="8716" max="8960" width="9" style="270"/>
    <col min="8961" max="8961" width="5.25" style="270" customWidth="1"/>
    <col min="8962" max="8962" width="10.625" style="270" customWidth="1"/>
    <col min="8963" max="8963" width="13.125" style="270" customWidth="1"/>
    <col min="8964" max="8964" width="10.875" style="270" customWidth="1"/>
    <col min="8965" max="8965" width="14.375" style="270" customWidth="1"/>
    <col min="8966" max="8966" width="13.125" style="270" customWidth="1"/>
    <col min="8967" max="8967" width="13.75" style="270" customWidth="1"/>
    <col min="8968" max="8968" width="11.875" style="270" customWidth="1"/>
    <col min="8969" max="8969" width="12.25" style="270" customWidth="1"/>
    <col min="8970" max="8970" width="13.25" style="270" customWidth="1"/>
    <col min="8971" max="8971" width="18.25" style="270" customWidth="1"/>
    <col min="8972" max="9216" width="9" style="270"/>
    <col min="9217" max="9217" width="5.25" style="270" customWidth="1"/>
    <col min="9218" max="9218" width="10.625" style="270" customWidth="1"/>
    <col min="9219" max="9219" width="13.125" style="270" customWidth="1"/>
    <col min="9220" max="9220" width="10.875" style="270" customWidth="1"/>
    <col min="9221" max="9221" width="14.375" style="270" customWidth="1"/>
    <col min="9222" max="9222" width="13.125" style="270" customWidth="1"/>
    <col min="9223" max="9223" width="13.75" style="270" customWidth="1"/>
    <col min="9224" max="9224" width="11.875" style="270" customWidth="1"/>
    <col min="9225" max="9225" width="12.25" style="270" customWidth="1"/>
    <col min="9226" max="9226" width="13.25" style="270" customWidth="1"/>
    <col min="9227" max="9227" width="18.25" style="270" customWidth="1"/>
    <col min="9228" max="9472" width="9" style="270"/>
    <col min="9473" max="9473" width="5.25" style="270" customWidth="1"/>
    <col min="9474" max="9474" width="10.625" style="270" customWidth="1"/>
    <col min="9475" max="9475" width="13.125" style="270" customWidth="1"/>
    <col min="9476" max="9476" width="10.875" style="270" customWidth="1"/>
    <col min="9477" max="9477" width="14.375" style="270" customWidth="1"/>
    <col min="9478" max="9478" width="13.125" style="270" customWidth="1"/>
    <col min="9479" max="9479" width="13.75" style="270" customWidth="1"/>
    <col min="9480" max="9480" width="11.875" style="270" customWidth="1"/>
    <col min="9481" max="9481" width="12.25" style="270" customWidth="1"/>
    <col min="9482" max="9482" width="13.25" style="270" customWidth="1"/>
    <col min="9483" max="9483" width="18.25" style="270" customWidth="1"/>
    <col min="9484" max="9728" width="9" style="270"/>
    <col min="9729" max="9729" width="5.25" style="270" customWidth="1"/>
    <col min="9730" max="9730" width="10.625" style="270" customWidth="1"/>
    <col min="9731" max="9731" width="13.125" style="270" customWidth="1"/>
    <col min="9732" max="9732" width="10.875" style="270" customWidth="1"/>
    <col min="9733" max="9733" width="14.375" style="270" customWidth="1"/>
    <col min="9734" max="9734" width="13.125" style="270" customWidth="1"/>
    <col min="9735" max="9735" width="13.75" style="270" customWidth="1"/>
    <col min="9736" max="9736" width="11.875" style="270" customWidth="1"/>
    <col min="9737" max="9737" width="12.25" style="270" customWidth="1"/>
    <col min="9738" max="9738" width="13.25" style="270" customWidth="1"/>
    <col min="9739" max="9739" width="18.25" style="270" customWidth="1"/>
    <col min="9740" max="9984" width="9" style="270"/>
    <col min="9985" max="9985" width="5.25" style="270" customWidth="1"/>
    <col min="9986" max="9986" width="10.625" style="270" customWidth="1"/>
    <col min="9987" max="9987" width="13.125" style="270" customWidth="1"/>
    <col min="9988" max="9988" width="10.875" style="270" customWidth="1"/>
    <col min="9989" max="9989" width="14.375" style="270" customWidth="1"/>
    <col min="9990" max="9990" width="13.125" style="270" customWidth="1"/>
    <col min="9991" max="9991" width="13.75" style="270" customWidth="1"/>
    <col min="9992" max="9992" width="11.875" style="270" customWidth="1"/>
    <col min="9993" max="9993" width="12.25" style="270" customWidth="1"/>
    <col min="9994" max="9994" width="13.25" style="270" customWidth="1"/>
    <col min="9995" max="9995" width="18.25" style="270" customWidth="1"/>
    <col min="9996" max="10240" width="9" style="270"/>
    <col min="10241" max="10241" width="5.25" style="270" customWidth="1"/>
    <col min="10242" max="10242" width="10.625" style="270" customWidth="1"/>
    <col min="10243" max="10243" width="13.125" style="270" customWidth="1"/>
    <col min="10244" max="10244" width="10.875" style="270" customWidth="1"/>
    <col min="10245" max="10245" width="14.375" style="270" customWidth="1"/>
    <col min="10246" max="10246" width="13.125" style="270" customWidth="1"/>
    <col min="10247" max="10247" width="13.75" style="270" customWidth="1"/>
    <col min="10248" max="10248" width="11.875" style="270" customWidth="1"/>
    <col min="10249" max="10249" width="12.25" style="270" customWidth="1"/>
    <col min="10250" max="10250" width="13.25" style="270" customWidth="1"/>
    <col min="10251" max="10251" width="18.25" style="270" customWidth="1"/>
    <col min="10252" max="10496" width="9" style="270"/>
    <col min="10497" max="10497" width="5.25" style="270" customWidth="1"/>
    <col min="10498" max="10498" width="10.625" style="270" customWidth="1"/>
    <col min="10499" max="10499" width="13.125" style="270" customWidth="1"/>
    <col min="10500" max="10500" width="10.875" style="270" customWidth="1"/>
    <col min="10501" max="10501" width="14.375" style="270" customWidth="1"/>
    <col min="10502" max="10502" width="13.125" style="270" customWidth="1"/>
    <col min="10503" max="10503" width="13.75" style="270" customWidth="1"/>
    <col min="10504" max="10504" width="11.875" style="270" customWidth="1"/>
    <col min="10505" max="10505" width="12.25" style="270" customWidth="1"/>
    <col min="10506" max="10506" width="13.25" style="270" customWidth="1"/>
    <col min="10507" max="10507" width="18.25" style="270" customWidth="1"/>
    <col min="10508" max="10752" width="9" style="270"/>
    <col min="10753" max="10753" width="5.25" style="270" customWidth="1"/>
    <col min="10754" max="10754" width="10.625" style="270" customWidth="1"/>
    <col min="10755" max="10755" width="13.125" style="270" customWidth="1"/>
    <col min="10756" max="10756" width="10.875" style="270" customWidth="1"/>
    <col min="10757" max="10757" width="14.375" style="270" customWidth="1"/>
    <col min="10758" max="10758" width="13.125" style="270" customWidth="1"/>
    <col min="10759" max="10759" width="13.75" style="270" customWidth="1"/>
    <col min="10760" max="10760" width="11.875" style="270" customWidth="1"/>
    <col min="10761" max="10761" width="12.25" style="270" customWidth="1"/>
    <col min="10762" max="10762" width="13.25" style="270" customWidth="1"/>
    <col min="10763" max="10763" width="18.25" style="270" customWidth="1"/>
    <col min="10764" max="11008" width="9" style="270"/>
    <col min="11009" max="11009" width="5.25" style="270" customWidth="1"/>
    <col min="11010" max="11010" width="10.625" style="270" customWidth="1"/>
    <col min="11011" max="11011" width="13.125" style="270" customWidth="1"/>
    <col min="11012" max="11012" width="10.875" style="270" customWidth="1"/>
    <col min="11013" max="11013" width="14.375" style="270" customWidth="1"/>
    <col min="11014" max="11014" width="13.125" style="270" customWidth="1"/>
    <col min="11015" max="11015" width="13.75" style="270" customWidth="1"/>
    <col min="11016" max="11016" width="11.875" style="270" customWidth="1"/>
    <col min="11017" max="11017" width="12.25" style="270" customWidth="1"/>
    <col min="11018" max="11018" width="13.25" style="270" customWidth="1"/>
    <col min="11019" max="11019" width="18.25" style="270" customWidth="1"/>
    <col min="11020" max="11264" width="9" style="270"/>
    <col min="11265" max="11265" width="5.25" style="270" customWidth="1"/>
    <col min="11266" max="11266" width="10.625" style="270" customWidth="1"/>
    <col min="11267" max="11267" width="13.125" style="270" customWidth="1"/>
    <col min="11268" max="11268" width="10.875" style="270" customWidth="1"/>
    <col min="11269" max="11269" width="14.375" style="270" customWidth="1"/>
    <col min="11270" max="11270" width="13.125" style="270" customWidth="1"/>
    <col min="11271" max="11271" width="13.75" style="270" customWidth="1"/>
    <col min="11272" max="11272" width="11.875" style="270" customWidth="1"/>
    <col min="11273" max="11273" width="12.25" style="270" customWidth="1"/>
    <col min="11274" max="11274" width="13.25" style="270" customWidth="1"/>
    <col min="11275" max="11275" width="18.25" style="270" customWidth="1"/>
    <col min="11276" max="11520" width="9" style="270"/>
    <col min="11521" max="11521" width="5.25" style="270" customWidth="1"/>
    <col min="11522" max="11522" width="10.625" style="270" customWidth="1"/>
    <col min="11523" max="11523" width="13.125" style="270" customWidth="1"/>
    <col min="11524" max="11524" width="10.875" style="270" customWidth="1"/>
    <col min="11525" max="11525" width="14.375" style="270" customWidth="1"/>
    <col min="11526" max="11526" width="13.125" style="270" customWidth="1"/>
    <col min="11527" max="11527" width="13.75" style="270" customWidth="1"/>
    <col min="11528" max="11528" width="11.875" style="270" customWidth="1"/>
    <col min="11529" max="11529" width="12.25" style="270" customWidth="1"/>
    <col min="11530" max="11530" width="13.25" style="270" customWidth="1"/>
    <col min="11531" max="11531" width="18.25" style="270" customWidth="1"/>
    <col min="11532" max="11776" width="9" style="270"/>
    <col min="11777" max="11777" width="5.25" style="270" customWidth="1"/>
    <col min="11778" max="11778" width="10.625" style="270" customWidth="1"/>
    <col min="11779" max="11779" width="13.125" style="270" customWidth="1"/>
    <col min="11780" max="11780" width="10.875" style="270" customWidth="1"/>
    <col min="11781" max="11781" width="14.375" style="270" customWidth="1"/>
    <col min="11782" max="11782" width="13.125" style="270" customWidth="1"/>
    <col min="11783" max="11783" width="13.75" style="270" customWidth="1"/>
    <col min="11784" max="11784" width="11.875" style="270" customWidth="1"/>
    <col min="11785" max="11785" width="12.25" style="270" customWidth="1"/>
    <col min="11786" max="11786" width="13.25" style="270" customWidth="1"/>
    <col min="11787" max="11787" width="18.25" style="270" customWidth="1"/>
    <col min="11788" max="12032" width="9" style="270"/>
    <col min="12033" max="12033" width="5.25" style="270" customWidth="1"/>
    <col min="12034" max="12034" width="10.625" style="270" customWidth="1"/>
    <col min="12035" max="12035" width="13.125" style="270" customWidth="1"/>
    <col min="12036" max="12036" width="10.875" style="270" customWidth="1"/>
    <col min="12037" max="12037" width="14.375" style="270" customWidth="1"/>
    <col min="12038" max="12038" width="13.125" style="270" customWidth="1"/>
    <col min="12039" max="12039" width="13.75" style="270" customWidth="1"/>
    <col min="12040" max="12040" width="11.875" style="270" customWidth="1"/>
    <col min="12041" max="12041" width="12.25" style="270" customWidth="1"/>
    <col min="12042" max="12042" width="13.25" style="270" customWidth="1"/>
    <col min="12043" max="12043" width="18.25" style="270" customWidth="1"/>
    <col min="12044" max="12288" width="9" style="270"/>
    <col min="12289" max="12289" width="5.25" style="270" customWidth="1"/>
    <col min="12290" max="12290" width="10.625" style="270" customWidth="1"/>
    <col min="12291" max="12291" width="13.125" style="270" customWidth="1"/>
    <col min="12292" max="12292" width="10.875" style="270" customWidth="1"/>
    <col min="12293" max="12293" width="14.375" style="270" customWidth="1"/>
    <col min="12294" max="12294" width="13.125" style="270" customWidth="1"/>
    <col min="12295" max="12295" width="13.75" style="270" customWidth="1"/>
    <col min="12296" max="12296" width="11.875" style="270" customWidth="1"/>
    <col min="12297" max="12297" width="12.25" style="270" customWidth="1"/>
    <col min="12298" max="12298" width="13.25" style="270" customWidth="1"/>
    <col min="12299" max="12299" width="18.25" style="270" customWidth="1"/>
    <col min="12300" max="12544" width="9" style="270"/>
    <col min="12545" max="12545" width="5.25" style="270" customWidth="1"/>
    <col min="12546" max="12546" width="10.625" style="270" customWidth="1"/>
    <col min="12547" max="12547" width="13.125" style="270" customWidth="1"/>
    <col min="12548" max="12548" width="10.875" style="270" customWidth="1"/>
    <col min="12549" max="12549" width="14.375" style="270" customWidth="1"/>
    <col min="12550" max="12550" width="13.125" style="270" customWidth="1"/>
    <col min="12551" max="12551" width="13.75" style="270" customWidth="1"/>
    <col min="12552" max="12552" width="11.875" style="270" customWidth="1"/>
    <col min="12553" max="12553" width="12.25" style="270" customWidth="1"/>
    <col min="12554" max="12554" width="13.25" style="270" customWidth="1"/>
    <col min="12555" max="12555" width="18.25" style="270" customWidth="1"/>
    <col min="12556" max="12800" width="9" style="270"/>
    <col min="12801" max="12801" width="5.25" style="270" customWidth="1"/>
    <col min="12802" max="12802" width="10.625" style="270" customWidth="1"/>
    <col min="12803" max="12803" width="13.125" style="270" customWidth="1"/>
    <col min="12804" max="12804" width="10.875" style="270" customWidth="1"/>
    <col min="12805" max="12805" width="14.375" style="270" customWidth="1"/>
    <col min="12806" max="12806" width="13.125" style="270" customWidth="1"/>
    <col min="12807" max="12807" width="13.75" style="270" customWidth="1"/>
    <col min="12808" max="12808" width="11.875" style="270" customWidth="1"/>
    <col min="12809" max="12809" width="12.25" style="270" customWidth="1"/>
    <col min="12810" max="12810" width="13.25" style="270" customWidth="1"/>
    <col min="12811" max="12811" width="18.25" style="270" customWidth="1"/>
    <col min="12812" max="13056" width="9" style="270"/>
    <col min="13057" max="13057" width="5.25" style="270" customWidth="1"/>
    <col min="13058" max="13058" width="10.625" style="270" customWidth="1"/>
    <col min="13059" max="13059" width="13.125" style="270" customWidth="1"/>
    <col min="13060" max="13060" width="10.875" style="270" customWidth="1"/>
    <col min="13061" max="13061" width="14.375" style="270" customWidth="1"/>
    <col min="13062" max="13062" width="13.125" style="270" customWidth="1"/>
    <col min="13063" max="13063" width="13.75" style="270" customWidth="1"/>
    <col min="13064" max="13064" width="11.875" style="270" customWidth="1"/>
    <col min="13065" max="13065" width="12.25" style="270" customWidth="1"/>
    <col min="13066" max="13066" width="13.25" style="270" customWidth="1"/>
    <col min="13067" max="13067" width="18.25" style="270" customWidth="1"/>
    <col min="13068" max="13312" width="9" style="270"/>
    <col min="13313" max="13313" width="5.25" style="270" customWidth="1"/>
    <col min="13314" max="13314" width="10.625" style="270" customWidth="1"/>
    <col min="13315" max="13315" width="13.125" style="270" customWidth="1"/>
    <col min="13316" max="13316" width="10.875" style="270" customWidth="1"/>
    <col min="13317" max="13317" width="14.375" style="270" customWidth="1"/>
    <col min="13318" max="13318" width="13.125" style="270" customWidth="1"/>
    <col min="13319" max="13319" width="13.75" style="270" customWidth="1"/>
    <col min="13320" max="13320" width="11.875" style="270" customWidth="1"/>
    <col min="13321" max="13321" width="12.25" style="270" customWidth="1"/>
    <col min="13322" max="13322" width="13.25" style="270" customWidth="1"/>
    <col min="13323" max="13323" width="18.25" style="270" customWidth="1"/>
    <col min="13324" max="13568" width="9" style="270"/>
    <col min="13569" max="13569" width="5.25" style="270" customWidth="1"/>
    <col min="13570" max="13570" width="10.625" style="270" customWidth="1"/>
    <col min="13571" max="13571" width="13.125" style="270" customWidth="1"/>
    <col min="13572" max="13572" width="10.875" style="270" customWidth="1"/>
    <col min="13573" max="13573" width="14.375" style="270" customWidth="1"/>
    <col min="13574" max="13574" width="13.125" style="270" customWidth="1"/>
    <col min="13575" max="13575" width="13.75" style="270" customWidth="1"/>
    <col min="13576" max="13576" width="11.875" style="270" customWidth="1"/>
    <col min="13577" max="13577" width="12.25" style="270" customWidth="1"/>
    <col min="13578" max="13578" width="13.25" style="270" customWidth="1"/>
    <col min="13579" max="13579" width="18.25" style="270" customWidth="1"/>
    <col min="13580" max="13824" width="9" style="270"/>
    <col min="13825" max="13825" width="5.25" style="270" customWidth="1"/>
    <col min="13826" max="13826" width="10.625" style="270" customWidth="1"/>
    <col min="13827" max="13827" width="13.125" style="270" customWidth="1"/>
    <col min="13828" max="13828" width="10.875" style="270" customWidth="1"/>
    <col min="13829" max="13829" width="14.375" style="270" customWidth="1"/>
    <col min="13830" max="13830" width="13.125" style="270" customWidth="1"/>
    <col min="13831" max="13831" width="13.75" style="270" customWidth="1"/>
    <col min="13832" max="13832" width="11.875" style="270" customWidth="1"/>
    <col min="13833" max="13833" width="12.25" style="270" customWidth="1"/>
    <col min="13834" max="13834" width="13.25" style="270" customWidth="1"/>
    <col min="13835" max="13835" width="18.25" style="270" customWidth="1"/>
    <col min="13836" max="14080" width="9" style="270"/>
    <col min="14081" max="14081" width="5.25" style="270" customWidth="1"/>
    <col min="14082" max="14082" width="10.625" style="270" customWidth="1"/>
    <col min="14083" max="14083" width="13.125" style="270" customWidth="1"/>
    <col min="14084" max="14084" width="10.875" style="270" customWidth="1"/>
    <col min="14085" max="14085" width="14.375" style="270" customWidth="1"/>
    <col min="14086" max="14086" width="13.125" style="270" customWidth="1"/>
    <col min="14087" max="14087" width="13.75" style="270" customWidth="1"/>
    <col min="14088" max="14088" width="11.875" style="270" customWidth="1"/>
    <col min="14089" max="14089" width="12.25" style="270" customWidth="1"/>
    <col min="14090" max="14090" width="13.25" style="270" customWidth="1"/>
    <col min="14091" max="14091" width="18.25" style="270" customWidth="1"/>
    <col min="14092" max="14336" width="9" style="270"/>
    <col min="14337" max="14337" width="5.25" style="270" customWidth="1"/>
    <col min="14338" max="14338" width="10.625" style="270" customWidth="1"/>
    <col min="14339" max="14339" width="13.125" style="270" customWidth="1"/>
    <col min="14340" max="14340" width="10.875" style="270" customWidth="1"/>
    <col min="14341" max="14341" width="14.375" style="270" customWidth="1"/>
    <col min="14342" max="14342" width="13.125" style="270" customWidth="1"/>
    <col min="14343" max="14343" width="13.75" style="270" customWidth="1"/>
    <col min="14344" max="14344" width="11.875" style="270" customWidth="1"/>
    <col min="14345" max="14345" width="12.25" style="270" customWidth="1"/>
    <col min="14346" max="14346" width="13.25" style="270" customWidth="1"/>
    <col min="14347" max="14347" width="18.25" style="270" customWidth="1"/>
    <col min="14348" max="14592" width="9" style="270"/>
    <col min="14593" max="14593" width="5.25" style="270" customWidth="1"/>
    <col min="14594" max="14594" width="10.625" style="270" customWidth="1"/>
    <col min="14595" max="14595" width="13.125" style="270" customWidth="1"/>
    <col min="14596" max="14596" width="10.875" style="270" customWidth="1"/>
    <col min="14597" max="14597" width="14.375" style="270" customWidth="1"/>
    <col min="14598" max="14598" width="13.125" style="270" customWidth="1"/>
    <col min="14599" max="14599" width="13.75" style="270" customWidth="1"/>
    <col min="14600" max="14600" width="11.875" style="270" customWidth="1"/>
    <col min="14601" max="14601" width="12.25" style="270" customWidth="1"/>
    <col min="14602" max="14602" width="13.25" style="270" customWidth="1"/>
    <col min="14603" max="14603" width="18.25" style="270" customWidth="1"/>
    <col min="14604" max="14848" width="9" style="270"/>
    <col min="14849" max="14849" width="5.25" style="270" customWidth="1"/>
    <col min="14850" max="14850" width="10.625" style="270" customWidth="1"/>
    <col min="14851" max="14851" width="13.125" style="270" customWidth="1"/>
    <col min="14852" max="14852" width="10.875" style="270" customWidth="1"/>
    <col min="14853" max="14853" width="14.375" style="270" customWidth="1"/>
    <col min="14854" max="14854" width="13.125" style="270" customWidth="1"/>
    <col min="14855" max="14855" width="13.75" style="270" customWidth="1"/>
    <col min="14856" max="14856" width="11.875" style="270" customWidth="1"/>
    <col min="14857" max="14857" width="12.25" style="270" customWidth="1"/>
    <col min="14858" max="14858" width="13.25" style="270" customWidth="1"/>
    <col min="14859" max="14859" width="18.25" style="270" customWidth="1"/>
    <col min="14860" max="15104" width="9" style="270"/>
    <col min="15105" max="15105" width="5.25" style="270" customWidth="1"/>
    <col min="15106" max="15106" width="10.625" style="270" customWidth="1"/>
    <col min="15107" max="15107" width="13.125" style="270" customWidth="1"/>
    <col min="15108" max="15108" width="10.875" style="270" customWidth="1"/>
    <col min="15109" max="15109" width="14.375" style="270" customWidth="1"/>
    <col min="15110" max="15110" width="13.125" style="270" customWidth="1"/>
    <col min="15111" max="15111" width="13.75" style="270" customWidth="1"/>
    <col min="15112" max="15112" width="11.875" style="270" customWidth="1"/>
    <col min="15113" max="15113" width="12.25" style="270" customWidth="1"/>
    <col min="15114" max="15114" width="13.25" style="270" customWidth="1"/>
    <col min="15115" max="15115" width="18.25" style="270" customWidth="1"/>
    <col min="15116" max="15360" width="9" style="270"/>
    <col min="15361" max="15361" width="5.25" style="270" customWidth="1"/>
    <col min="15362" max="15362" width="10.625" style="270" customWidth="1"/>
    <col min="15363" max="15363" width="13.125" style="270" customWidth="1"/>
    <col min="15364" max="15364" width="10.875" style="270" customWidth="1"/>
    <col min="15365" max="15365" width="14.375" style="270" customWidth="1"/>
    <col min="15366" max="15366" width="13.125" style="270" customWidth="1"/>
    <col min="15367" max="15367" width="13.75" style="270" customWidth="1"/>
    <col min="15368" max="15368" width="11.875" style="270" customWidth="1"/>
    <col min="15369" max="15369" width="12.25" style="270" customWidth="1"/>
    <col min="15370" max="15370" width="13.25" style="270" customWidth="1"/>
    <col min="15371" max="15371" width="18.25" style="270" customWidth="1"/>
    <col min="15372" max="15616" width="9" style="270"/>
    <col min="15617" max="15617" width="5.25" style="270" customWidth="1"/>
    <col min="15618" max="15618" width="10.625" style="270" customWidth="1"/>
    <col min="15619" max="15619" width="13.125" style="270" customWidth="1"/>
    <col min="15620" max="15620" width="10.875" style="270" customWidth="1"/>
    <col min="15621" max="15621" width="14.375" style="270" customWidth="1"/>
    <col min="15622" max="15622" width="13.125" style="270" customWidth="1"/>
    <col min="15623" max="15623" width="13.75" style="270" customWidth="1"/>
    <col min="15624" max="15624" width="11.875" style="270" customWidth="1"/>
    <col min="15625" max="15625" width="12.25" style="270" customWidth="1"/>
    <col min="15626" max="15626" width="13.25" style="270" customWidth="1"/>
    <col min="15627" max="15627" width="18.25" style="270" customWidth="1"/>
    <col min="15628" max="15872" width="9" style="270"/>
    <col min="15873" max="15873" width="5.25" style="270" customWidth="1"/>
    <col min="15874" max="15874" width="10.625" style="270" customWidth="1"/>
    <col min="15875" max="15875" width="13.125" style="270" customWidth="1"/>
    <col min="15876" max="15876" width="10.875" style="270" customWidth="1"/>
    <col min="15877" max="15877" width="14.375" style="270" customWidth="1"/>
    <col min="15878" max="15878" width="13.125" style="270" customWidth="1"/>
    <col min="15879" max="15879" width="13.75" style="270" customWidth="1"/>
    <col min="15880" max="15880" width="11.875" style="270" customWidth="1"/>
    <col min="15881" max="15881" width="12.25" style="270" customWidth="1"/>
    <col min="15882" max="15882" width="13.25" style="270" customWidth="1"/>
    <col min="15883" max="15883" width="18.25" style="270" customWidth="1"/>
    <col min="15884" max="16128" width="9" style="270"/>
    <col min="16129" max="16129" width="5.25" style="270" customWidth="1"/>
    <col min="16130" max="16130" width="10.625" style="270" customWidth="1"/>
    <col min="16131" max="16131" width="13.125" style="270" customWidth="1"/>
    <col min="16132" max="16132" width="10.875" style="270" customWidth="1"/>
    <col min="16133" max="16133" width="14.375" style="270" customWidth="1"/>
    <col min="16134" max="16134" width="13.125" style="270" customWidth="1"/>
    <col min="16135" max="16135" width="13.75" style="270" customWidth="1"/>
    <col min="16136" max="16136" width="11.875" style="270" customWidth="1"/>
    <col min="16137" max="16137" width="12.25" style="270" customWidth="1"/>
    <col min="16138" max="16138" width="13.25" style="270" customWidth="1"/>
    <col min="16139" max="16139" width="18.25" style="270" customWidth="1"/>
    <col min="16140" max="16384" width="9" style="270"/>
  </cols>
  <sheetData>
    <row r="1" spans="1:11" ht="21" customHeight="1" x14ac:dyDescent="0.25">
      <c r="A1" s="268" t="s">
        <v>547</v>
      </c>
      <c r="B1" s="269"/>
      <c r="C1" s="269"/>
      <c r="D1" s="269"/>
      <c r="E1" s="269"/>
      <c r="F1" s="269"/>
      <c r="G1" s="269"/>
    </row>
    <row r="2" spans="1:11" ht="43.5" customHeight="1" x14ac:dyDescent="0.25">
      <c r="A2" s="417" t="s">
        <v>548</v>
      </c>
      <c r="B2" s="417"/>
      <c r="C2" s="417"/>
      <c r="D2" s="417"/>
      <c r="E2" s="417"/>
      <c r="F2" s="417"/>
      <c r="G2" s="417"/>
      <c r="H2" s="417"/>
      <c r="I2" s="417"/>
      <c r="J2" s="417"/>
      <c r="K2" s="360"/>
    </row>
    <row r="3" spans="1:11" ht="27" customHeight="1" x14ac:dyDescent="0.3">
      <c r="A3" s="357" t="s">
        <v>519</v>
      </c>
      <c r="B3" s="358"/>
      <c r="C3" s="358"/>
      <c r="D3" s="271"/>
      <c r="E3" s="271"/>
      <c r="F3" s="271"/>
      <c r="G3" s="271"/>
      <c r="H3" s="271"/>
      <c r="I3" s="271"/>
      <c r="J3" s="271"/>
    </row>
    <row r="4" spans="1:11" ht="18" customHeight="1" x14ac:dyDescent="0.25">
      <c r="A4" s="359" t="s">
        <v>520</v>
      </c>
      <c r="B4" s="359"/>
      <c r="C4" s="359"/>
      <c r="D4" s="359"/>
      <c r="E4" s="359"/>
      <c r="F4" s="359"/>
      <c r="G4" s="359"/>
      <c r="H4" s="359"/>
      <c r="I4" s="359"/>
      <c r="J4" s="359"/>
    </row>
    <row r="5" spans="1:11" ht="76.5" customHeight="1" x14ac:dyDescent="0.25">
      <c r="A5" s="359" t="s">
        <v>521</v>
      </c>
      <c r="B5" s="360"/>
      <c r="C5" s="360"/>
      <c r="D5" s="360"/>
      <c r="E5" s="360"/>
      <c r="F5" s="360"/>
      <c r="G5" s="360"/>
      <c r="H5" s="360"/>
      <c r="I5" s="360"/>
      <c r="J5" s="360"/>
    </row>
    <row r="6" spans="1:11" ht="25.5" customHeight="1" x14ac:dyDescent="0.25">
      <c r="A6" s="355" t="s">
        <v>522</v>
      </c>
      <c r="B6" s="355"/>
      <c r="C6" s="355"/>
      <c r="D6" s="355"/>
      <c r="E6" s="355"/>
      <c r="F6" s="355"/>
      <c r="G6" s="355"/>
      <c r="H6" s="355"/>
      <c r="I6" s="355"/>
      <c r="J6" s="355"/>
    </row>
    <row r="7" spans="1:11" ht="25.5" customHeight="1" x14ac:dyDescent="0.25">
      <c r="A7" s="361" t="s">
        <v>472</v>
      </c>
      <c r="B7" s="361"/>
      <c r="C7" s="361"/>
      <c r="D7" s="361"/>
      <c r="E7" s="361"/>
      <c r="F7" s="361"/>
      <c r="G7" s="361"/>
      <c r="H7" s="361"/>
      <c r="I7" s="361"/>
      <c r="J7" s="361"/>
    </row>
    <row r="8" spans="1:11" ht="27.75" customHeight="1" x14ac:dyDescent="0.25">
      <c r="A8" s="361" t="s">
        <v>473</v>
      </c>
      <c r="B8" s="361"/>
      <c r="C8" s="361"/>
      <c r="D8" s="361"/>
      <c r="E8" s="361"/>
      <c r="F8" s="361"/>
      <c r="G8" s="361"/>
      <c r="H8" s="361"/>
      <c r="I8" s="361"/>
      <c r="J8" s="361"/>
    </row>
    <row r="9" spans="1:11" ht="41.25" customHeight="1" x14ac:dyDescent="0.25">
      <c r="A9" s="355" t="s">
        <v>474</v>
      </c>
      <c r="B9" s="355"/>
      <c r="C9" s="355"/>
      <c r="D9" s="355"/>
      <c r="E9" s="355"/>
      <c r="F9" s="355"/>
      <c r="G9" s="355"/>
      <c r="H9" s="355"/>
      <c r="I9" s="355"/>
      <c r="J9" s="355"/>
    </row>
    <row r="10" spans="1:11" ht="36" customHeight="1" x14ac:dyDescent="0.25">
      <c r="A10" s="272" t="s">
        <v>523</v>
      </c>
      <c r="B10" s="273"/>
      <c r="C10" s="273"/>
      <c r="D10" s="273"/>
      <c r="E10" s="273"/>
      <c r="F10" s="273"/>
      <c r="G10" s="273"/>
      <c r="H10" s="273"/>
      <c r="I10" s="274"/>
      <c r="J10" s="274"/>
    </row>
    <row r="11" spans="1:11" ht="36" customHeight="1" x14ac:dyDescent="0.25">
      <c r="A11" s="275" t="s">
        <v>475</v>
      </c>
      <c r="B11" s="276" t="s">
        <v>524</v>
      </c>
      <c r="C11" s="276" t="s">
        <v>525</v>
      </c>
      <c r="D11" s="276" t="s">
        <v>526</v>
      </c>
      <c r="E11" s="276" t="s">
        <v>527</v>
      </c>
      <c r="F11" s="276" t="s">
        <v>528</v>
      </c>
      <c r="G11" s="276" t="s">
        <v>529</v>
      </c>
      <c r="H11" s="276" t="s">
        <v>476</v>
      </c>
      <c r="I11" s="276" t="s">
        <v>477</v>
      </c>
      <c r="J11" s="414" t="s">
        <v>530</v>
      </c>
      <c r="K11" s="415"/>
    </row>
    <row r="12" spans="1:11" ht="26.25" customHeight="1" x14ac:dyDescent="0.25">
      <c r="A12" s="277"/>
      <c r="B12" s="278"/>
      <c r="C12" s="278"/>
      <c r="D12" s="278"/>
      <c r="E12" s="278"/>
      <c r="F12" s="279"/>
      <c r="G12" s="279"/>
      <c r="H12" s="279"/>
      <c r="I12" s="279"/>
      <c r="J12" s="416"/>
      <c r="K12" s="415"/>
    </row>
    <row r="13" spans="1:11" ht="27" customHeight="1" x14ac:dyDescent="0.25">
      <c r="A13" s="277"/>
      <c r="B13" s="280"/>
      <c r="C13" s="280"/>
      <c r="D13" s="280"/>
      <c r="E13" s="280"/>
      <c r="F13" s="279"/>
      <c r="G13" s="279"/>
      <c r="H13" s="279"/>
      <c r="I13" s="279"/>
      <c r="J13" s="416"/>
      <c r="K13" s="415"/>
    </row>
    <row r="14" spans="1:11" ht="30" customHeight="1" x14ac:dyDescent="0.25">
      <c r="A14" s="277"/>
      <c r="B14" s="280"/>
      <c r="C14" s="280"/>
      <c r="D14" s="280"/>
      <c r="E14" s="280"/>
      <c r="F14" s="279"/>
      <c r="G14" s="279"/>
      <c r="H14" s="279"/>
      <c r="I14" s="279"/>
      <c r="J14" s="416"/>
      <c r="K14" s="415"/>
    </row>
    <row r="15" spans="1:11" ht="19.5" customHeight="1" x14ac:dyDescent="0.25">
      <c r="A15" s="281"/>
      <c r="B15" s="281"/>
      <c r="C15" s="281"/>
      <c r="D15" s="281"/>
      <c r="E15" s="282"/>
      <c r="F15" s="282"/>
      <c r="G15" s="282"/>
      <c r="H15" s="282"/>
      <c r="I15" s="283"/>
      <c r="J15" s="283"/>
    </row>
    <row r="16" spans="1:11" ht="19.5" customHeight="1" x14ac:dyDescent="0.25">
      <c r="A16" s="281"/>
      <c r="B16" s="281"/>
      <c r="C16" s="281"/>
      <c r="D16" s="281"/>
      <c r="E16" s="282"/>
      <c r="F16" s="282"/>
      <c r="G16" s="282"/>
      <c r="H16" s="282"/>
      <c r="I16" s="283"/>
      <c r="J16" s="283"/>
    </row>
    <row r="17" spans="1:11" ht="19.5" customHeight="1" x14ac:dyDescent="0.25">
      <c r="A17" s="281"/>
      <c r="B17" s="281"/>
      <c r="C17" s="281"/>
      <c r="D17" s="281"/>
      <c r="E17" s="282"/>
      <c r="F17" s="282"/>
      <c r="G17" s="282"/>
      <c r="H17" s="282"/>
      <c r="I17" s="283"/>
      <c r="J17" s="283"/>
    </row>
    <row r="18" spans="1:11" s="284" customFormat="1" ht="165" customHeight="1" x14ac:dyDescent="0.25">
      <c r="A18" s="356" t="s">
        <v>531</v>
      </c>
      <c r="B18" s="356"/>
      <c r="C18" s="356"/>
      <c r="D18" s="356"/>
      <c r="E18" s="356"/>
      <c r="F18" s="356"/>
      <c r="G18" s="356"/>
      <c r="H18" s="356"/>
      <c r="I18" s="356"/>
      <c r="J18" s="356"/>
    </row>
    <row r="19" spans="1:11" ht="69" customHeight="1" x14ac:dyDescent="0.25">
      <c r="A19" s="275" t="s">
        <v>475</v>
      </c>
      <c r="B19" s="276" t="s">
        <v>532</v>
      </c>
      <c r="C19" s="276" t="s">
        <v>533</v>
      </c>
      <c r="D19" s="276" t="s">
        <v>534</v>
      </c>
      <c r="E19" s="276" t="s">
        <v>535</v>
      </c>
      <c r="F19" s="276" t="s">
        <v>478</v>
      </c>
      <c r="G19" s="276" t="s">
        <v>528</v>
      </c>
      <c r="H19" s="276" t="s">
        <v>536</v>
      </c>
      <c r="I19" s="276" t="s">
        <v>476</v>
      </c>
      <c r="J19" s="276" t="s">
        <v>537</v>
      </c>
      <c r="K19" s="276" t="s">
        <v>538</v>
      </c>
    </row>
    <row r="20" spans="1:11" ht="19.5" customHeight="1" x14ac:dyDescent="0.25">
      <c r="A20" s="277"/>
      <c r="B20" s="278"/>
      <c r="C20" s="278"/>
      <c r="D20" s="278"/>
      <c r="E20" s="278"/>
      <c r="F20" s="278"/>
      <c r="G20" s="278"/>
      <c r="H20" s="279"/>
      <c r="I20" s="279"/>
      <c r="J20" s="279"/>
      <c r="K20" s="279"/>
    </row>
    <row r="21" spans="1:11" ht="19.5" customHeight="1" x14ac:dyDescent="0.25">
      <c r="A21" s="277"/>
      <c r="B21" s="280"/>
      <c r="C21" s="280"/>
      <c r="D21" s="280"/>
      <c r="E21" s="280"/>
      <c r="F21" s="280"/>
      <c r="G21" s="280"/>
      <c r="H21" s="279"/>
      <c r="I21" s="279"/>
      <c r="J21" s="279"/>
      <c r="K21" s="279"/>
    </row>
    <row r="22" spans="1:11" ht="19.5" customHeight="1" x14ac:dyDescent="0.25">
      <c r="A22" s="277"/>
      <c r="B22" s="277"/>
      <c r="C22" s="277"/>
      <c r="D22" s="277"/>
      <c r="E22" s="277"/>
      <c r="F22" s="277"/>
      <c r="G22" s="277"/>
      <c r="H22" s="277"/>
      <c r="I22" s="277"/>
      <c r="J22" s="277"/>
      <c r="K22" s="279"/>
    </row>
    <row r="23" spans="1:11" ht="19.5" customHeight="1" x14ac:dyDescent="0.25">
      <c r="A23" s="285"/>
      <c r="B23" s="285"/>
      <c r="C23" s="285"/>
      <c r="D23" s="285"/>
      <c r="E23" s="285"/>
      <c r="F23" s="285"/>
      <c r="G23" s="286"/>
      <c r="H23" s="286"/>
      <c r="I23" s="286"/>
      <c r="J23" s="282"/>
    </row>
    <row r="24" spans="1:11" s="287" customFormat="1" ht="30" customHeight="1" x14ac:dyDescent="0.25">
      <c r="A24" s="412" t="s">
        <v>539</v>
      </c>
      <c r="B24" s="413"/>
      <c r="C24" s="413"/>
      <c r="D24" s="413"/>
      <c r="E24" s="413"/>
      <c r="F24" s="413"/>
    </row>
    <row r="25" spans="1:11" ht="55.5" customHeight="1" x14ac:dyDescent="0.25">
      <c r="A25" s="275" t="s">
        <v>479</v>
      </c>
      <c r="B25" s="276" t="s">
        <v>524</v>
      </c>
      <c r="C25" s="276" t="s">
        <v>540</v>
      </c>
      <c r="D25" s="276" t="s">
        <v>541</v>
      </c>
      <c r="E25" s="276" t="s">
        <v>542</v>
      </c>
      <c r="F25" s="276" t="s">
        <v>480</v>
      </c>
      <c r="G25" s="276" t="s">
        <v>543</v>
      </c>
      <c r="H25" s="276" t="s">
        <v>544</v>
      </c>
      <c r="I25" s="276" t="s">
        <v>481</v>
      </c>
      <c r="J25" s="276" t="s">
        <v>537</v>
      </c>
      <c r="K25" s="276" t="s">
        <v>538</v>
      </c>
    </row>
    <row r="26" spans="1:11" ht="19.5" customHeight="1" x14ac:dyDescent="0.25">
      <c r="A26" s="277"/>
      <c r="B26" s="278"/>
      <c r="C26" s="278"/>
      <c r="D26" s="278"/>
      <c r="E26" s="278"/>
      <c r="F26" s="278"/>
      <c r="G26" s="278"/>
      <c r="H26" s="279"/>
      <c r="I26" s="279"/>
      <c r="J26" s="279"/>
      <c r="K26" s="279"/>
    </row>
    <row r="27" spans="1:11" ht="19.5" customHeight="1" x14ac:dyDescent="0.25">
      <c r="A27" s="277"/>
      <c r="B27" s="280"/>
      <c r="C27" s="280"/>
      <c r="D27" s="280"/>
      <c r="E27" s="280"/>
      <c r="F27" s="280"/>
      <c r="G27" s="280"/>
      <c r="H27" s="279"/>
      <c r="I27" s="279"/>
      <c r="J27" s="279"/>
      <c r="K27" s="279"/>
    </row>
    <row r="28" spans="1:11" ht="19.5" customHeight="1" x14ac:dyDescent="0.25">
      <c r="A28" s="277"/>
      <c r="B28" s="280"/>
      <c r="C28" s="280"/>
      <c r="D28" s="280"/>
      <c r="E28" s="280"/>
      <c r="F28" s="280"/>
      <c r="G28" s="280"/>
      <c r="H28" s="279"/>
      <c r="I28" s="279"/>
      <c r="J28" s="279"/>
      <c r="K28" s="279"/>
    </row>
    <row r="29" spans="1:11" ht="34.5" customHeight="1" x14ac:dyDescent="0.25">
      <c r="A29" s="288" t="s">
        <v>545</v>
      </c>
      <c r="B29" s="288"/>
      <c r="D29" s="288"/>
      <c r="E29" s="288"/>
      <c r="F29" s="288"/>
      <c r="G29" s="288"/>
    </row>
    <row r="30" spans="1:11" ht="25.5" customHeight="1" x14ac:dyDescent="0.25">
      <c r="A30" s="289" t="s">
        <v>546</v>
      </c>
      <c r="B30" s="288"/>
      <c r="D30" s="288"/>
      <c r="E30" s="288"/>
      <c r="F30" s="288"/>
      <c r="G30" s="288"/>
    </row>
  </sheetData>
  <mergeCells count="14">
    <mergeCell ref="A7:J7"/>
    <mergeCell ref="A2:K2"/>
    <mergeCell ref="A3:C3"/>
    <mergeCell ref="A4:J4"/>
    <mergeCell ref="A5:J5"/>
    <mergeCell ref="A6:J6"/>
    <mergeCell ref="A18:J18"/>
    <mergeCell ref="A24:F24"/>
    <mergeCell ref="A8:J8"/>
    <mergeCell ref="A9:J9"/>
    <mergeCell ref="J11:K11"/>
    <mergeCell ref="J12:K12"/>
    <mergeCell ref="J13:K13"/>
    <mergeCell ref="J14:K14"/>
  </mergeCells>
  <phoneticPr fontId="1" type="noConversion"/>
  <pageMargins left="0.19685039370078741" right="0.19685039370078741" top="0.43307086614173229" bottom="0.43307086614173229" header="0.19685039370078741" footer="0.27559055118110237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99CC"/>
  </sheetPr>
  <dimension ref="A1:J6"/>
  <sheetViews>
    <sheetView workbookViewId="0">
      <selection activeCell="A5" sqref="A5:XFD6"/>
    </sheetView>
  </sheetViews>
  <sheetFormatPr defaultColWidth="9" defaultRowHeight="15.75" x14ac:dyDescent="0.25"/>
  <cols>
    <col min="1" max="1" width="10.375" style="270" customWidth="1"/>
    <col min="2" max="2" width="9" style="270"/>
    <col min="3" max="3" width="12.375" style="270" customWidth="1"/>
    <col min="4" max="4" width="13.5" style="270" customWidth="1"/>
    <col min="5" max="5" width="11.625" style="270" customWidth="1"/>
    <col min="6" max="6" width="20.375" style="270" customWidth="1"/>
    <col min="7" max="7" width="19.125" style="270" customWidth="1"/>
    <col min="8" max="8" width="15.125" style="270" customWidth="1"/>
    <col min="9" max="256" width="9" style="270"/>
    <col min="257" max="257" width="7.375" style="270" customWidth="1"/>
    <col min="258" max="258" width="9" style="270"/>
    <col min="259" max="259" width="12.375" style="270" customWidth="1"/>
    <col min="260" max="260" width="13.5" style="270" customWidth="1"/>
    <col min="261" max="261" width="11.625" style="270" customWidth="1"/>
    <col min="262" max="262" width="20.375" style="270" customWidth="1"/>
    <col min="263" max="263" width="19.125" style="270" customWidth="1"/>
    <col min="264" max="264" width="15.125" style="270" customWidth="1"/>
    <col min="265" max="512" width="9" style="270"/>
    <col min="513" max="513" width="7.375" style="270" customWidth="1"/>
    <col min="514" max="514" width="9" style="270"/>
    <col min="515" max="515" width="12.375" style="270" customWidth="1"/>
    <col min="516" max="516" width="13.5" style="270" customWidth="1"/>
    <col min="517" max="517" width="11.625" style="270" customWidth="1"/>
    <col min="518" max="518" width="20.375" style="270" customWidth="1"/>
    <col min="519" max="519" width="19.125" style="270" customWidth="1"/>
    <col min="520" max="520" width="15.125" style="270" customWidth="1"/>
    <col min="521" max="768" width="9" style="270"/>
    <col min="769" max="769" width="7.375" style="270" customWidth="1"/>
    <col min="770" max="770" width="9" style="270"/>
    <col min="771" max="771" width="12.375" style="270" customWidth="1"/>
    <col min="772" max="772" width="13.5" style="270" customWidth="1"/>
    <col min="773" max="773" width="11.625" style="270" customWidth="1"/>
    <col min="774" max="774" width="20.375" style="270" customWidth="1"/>
    <col min="775" max="775" width="19.125" style="270" customWidth="1"/>
    <col min="776" max="776" width="15.125" style="270" customWidth="1"/>
    <col min="777" max="1024" width="9" style="270"/>
    <col min="1025" max="1025" width="7.375" style="270" customWidth="1"/>
    <col min="1026" max="1026" width="9" style="270"/>
    <col min="1027" max="1027" width="12.375" style="270" customWidth="1"/>
    <col min="1028" max="1028" width="13.5" style="270" customWidth="1"/>
    <col min="1029" max="1029" width="11.625" style="270" customWidth="1"/>
    <col min="1030" max="1030" width="20.375" style="270" customWidth="1"/>
    <col min="1031" max="1031" width="19.125" style="270" customWidth="1"/>
    <col min="1032" max="1032" width="15.125" style="270" customWidth="1"/>
    <col min="1033" max="1280" width="9" style="270"/>
    <col min="1281" max="1281" width="7.375" style="270" customWidth="1"/>
    <col min="1282" max="1282" width="9" style="270"/>
    <col min="1283" max="1283" width="12.375" style="270" customWidth="1"/>
    <col min="1284" max="1284" width="13.5" style="270" customWidth="1"/>
    <col min="1285" max="1285" width="11.625" style="270" customWidth="1"/>
    <col min="1286" max="1286" width="20.375" style="270" customWidth="1"/>
    <col min="1287" max="1287" width="19.125" style="270" customWidth="1"/>
    <col min="1288" max="1288" width="15.125" style="270" customWidth="1"/>
    <col min="1289" max="1536" width="9" style="270"/>
    <col min="1537" max="1537" width="7.375" style="270" customWidth="1"/>
    <col min="1538" max="1538" width="9" style="270"/>
    <col min="1539" max="1539" width="12.375" style="270" customWidth="1"/>
    <col min="1540" max="1540" width="13.5" style="270" customWidth="1"/>
    <col min="1541" max="1541" width="11.625" style="270" customWidth="1"/>
    <col min="1542" max="1542" width="20.375" style="270" customWidth="1"/>
    <col min="1543" max="1543" width="19.125" style="270" customWidth="1"/>
    <col min="1544" max="1544" width="15.125" style="270" customWidth="1"/>
    <col min="1545" max="1792" width="9" style="270"/>
    <col min="1793" max="1793" width="7.375" style="270" customWidth="1"/>
    <col min="1794" max="1794" width="9" style="270"/>
    <col min="1795" max="1795" width="12.375" style="270" customWidth="1"/>
    <col min="1796" max="1796" width="13.5" style="270" customWidth="1"/>
    <col min="1797" max="1797" width="11.625" style="270" customWidth="1"/>
    <col min="1798" max="1798" width="20.375" style="270" customWidth="1"/>
    <col min="1799" max="1799" width="19.125" style="270" customWidth="1"/>
    <col min="1800" max="1800" width="15.125" style="270" customWidth="1"/>
    <col min="1801" max="2048" width="9" style="270"/>
    <col min="2049" max="2049" width="7.375" style="270" customWidth="1"/>
    <col min="2050" max="2050" width="9" style="270"/>
    <col min="2051" max="2051" width="12.375" style="270" customWidth="1"/>
    <col min="2052" max="2052" width="13.5" style="270" customWidth="1"/>
    <col min="2053" max="2053" width="11.625" style="270" customWidth="1"/>
    <col min="2054" max="2054" width="20.375" style="270" customWidth="1"/>
    <col min="2055" max="2055" width="19.125" style="270" customWidth="1"/>
    <col min="2056" max="2056" width="15.125" style="270" customWidth="1"/>
    <col min="2057" max="2304" width="9" style="270"/>
    <col min="2305" max="2305" width="7.375" style="270" customWidth="1"/>
    <col min="2306" max="2306" width="9" style="270"/>
    <col min="2307" max="2307" width="12.375" style="270" customWidth="1"/>
    <col min="2308" max="2308" width="13.5" style="270" customWidth="1"/>
    <col min="2309" max="2309" width="11.625" style="270" customWidth="1"/>
    <col min="2310" max="2310" width="20.375" style="270" customWidth="1"/>
    <col min="2311" max="2311" width="19.125" style="270" customWidth="1"/>
    <col min="2312" max="2312" width="15.125" style="270" customWidth="1"/>
    <col min="2313" max="2560" width="9" style="270"/>
    <col min="2561" max="2561" width="7.375" style="270" customWidth="1"/>
    <col min="2562" max="2562" width="9" style="270"/>
    <col min="2563" max="2563" width="12.375" style="270" customWidth="1"/>
    <col min="2564" max="2564" width="13.5" style="270" customWidth="1"/>
    <col min="2565" max="2565" width="11.625" style="270" customWidth="1"/>
    <col min="2566" max="2566" width="20.375" style="270" customWidth="1"/>
    <col min="2567" max="2567" width="19.125" style="270" customWidth="1"/>
    <col min="2568" max="2568" width="15.125" style="270" customWidth="1"/>
    <col min="2569" max="2816" width="9" style="270"/>
    <col min="2817" max="2817" width="7.375" style="270" customWidth="1"/>
    <col min="2818" max="2818" width="9" style="270"/>
    <col min="2819" max="2819" width="12.375" style="270" customWidth="1"/>
    <col min="2820" max="2820" width="13.5" style="270" customWidth="1"/>
    <col min="2821" max="2821" width="11.625" style="270" customWidth="1"/>
    <col min="2822" max="2822" width="20.375" style="270" customWidth="1"/>
    <col min="2823" max="2823" width="19.125" style="270" customWidth="1"/>
    <col min="2824" max="2824" width="15.125" style="270" customWidth="1"/>
    <col min="2825" max="3072" width="9" style="270"/>
    <col min="3073" max="3073" width="7.375" style="270" customWidth="1"/>
    <col min="3074" max="3074" width="9" style="270"/>
    <col min="3075" max="3075" width="12.375" style="270" customWidth="1"/>
    <col min="3076" max="3076" width="13.5" style="270" customWidth="1"/>
    <col min="3077" max="3077" width="11.625" style="270" customWidth="1"/>
    <col min="3078" max="3078" width="20.375" style="270" customWidth="1"/>
    <col min="3079" max="3079" width="19.125" style="270" customWidth="1"/>
    <col min="3080" max="3080" width="15.125" style="270" customWidth="1"/>
    <col min="3081" max="3328" width="9" style="270"/>
    <col min="3329" max="3329" width="7.375" style="270" customWidth="1"/>
    <col min="3330" max="3330" width="9" style="270"/>
    <col min="3331" max="3331" width="12.375" style="270" customWidth="1"/>
    <col min="3332" max="3332" width="13.5" style="270" customWidth="1"/>
    <col min="3333" max="3333" width="11.625" style="270" customWidth="1"/>
    <col min="3334" max="3334" width="20.375" style="270" customWidth="1"/>
    <col min="3335" max="3335" width="19.125" style="270" customWidth="1"/>
    <col min="3336" max="3336" width="15.125" style="270" customWidth="1"/>
    <col min="3337" max="3584" width="9" style="270"/>
    <col min="3585" max="3585" width="7.375" style="270" customWidth="1"/>
    <col min="3586" max="3586" width="9" style="270"/>
    <col min="3587" max="3587" width="12.375" style="270" customWidth="1"/>
    <col min="3588" max="3588" width="13.5" style="270" customWidth="1"/>
    <col min="3589" max="3589" width="11.625" style="270" customWidth="1"/>
    <col min="3590" max="3590" width="20.375" style="270" customWidth="1"/>
    <col min="3591" max="3591" width="19.125" style="270" customWidth="1"/>
    <col min="3592" max="3592" width="15.125" style="270" customWidth="1"/>
    <col min="3593" max="3840" width="9" style="270"/>
    <col min="3841" max="3841" width="7.375" style="270" customWidth="1"/>
    <col min="3842" max="3842" width="9" style="270"/>
    <col min="3843" max="3843" width="12.375" style="270" customWidth="1"/>
    <col min="3844" max="3844" width="13.5" style="270" customWidth="1"/>
    <col min="3845" max="3845" width="11.625" style="270" customWidth="1"/>
    <col min="3846" max="3846" width="20.375" style="270" customWidth="1"/>
    <col min="3847" max="3847" width="19.125" style="270" customWidth="1"/>
    <col min="3848" max="3848" width="15.125" style="270" customWidth="1"/>
    <col min="3849" max="4096" width="9" style="270"/>
    <col min="4097" max="4097" width="7.375" style="270" customWidth="1"/>
    <col min="4098" max="4098" width="9" style="270"/>
    <col min="4099" max="4099" width="12.375" style="270" customWidth="1"/>
    <col min="4100" max="4100" width="13.5" style="270" customWidth="1"/>
    <col min="4101" max="4101" width="11.625" style="270" customWidth="1"/>
    <col min="4102" max="4102" width="20.375" style="270" customWidth="1"/>
    <col min="4103" max="4103" width="19.125" style="270" customWidth="1"/>
    <col min="4104" max="4104" width="15.125" style="270" customWidth="1"/>
    <col min="4105" max="4352" width="9" style="270"/>
    <col min="4353" max="4353" width="7.375" style="270" customWidth="1"/>
    <col min="4354" max="4354" width="9" style="270"/>
    <col min="4355" max="4355" width="12.375" style="270" customWidth="1"/>
    <col min="4356" max="4356" width="13.5" style="270" customWidth="1"/>
    <col min="4357" max="4357" width="11.625" style="270" customWidth="1"/>
    <col min="4358" max="4358" width="20.375" style="270" customWidth="1"/>
    <col min="4359" max="4359" width="19.125" style="270" customWidth="1"/>
    <col min="4360" max="4360" width="15.125" style="270" customWidth="1"/>
    <col min="4361" max="4608" width="9" style="270"/>
    <col min="4609" max="4609" width="7.375" style="270" customWidth="1"/>
    <col min="4610" max="4610" width="9" style="270"/>
    <col min="4611" max="4611" width="12.375" style="270" customWidth="1"/>
    <col min="4612" max="4612" width="13.5" style="270" customWidth="1"/>
    <col min="4613" max="4613" width="11.625" style="270" customWidth="1"/>
    <col min="4614" max="4614" width="20.375" style="270" customWidth="1"/>
    <col min="4615" max="4615" width="19.125" style="270" customWidth="1"/>
    <col min="4616" max="4616" width="15.125" style="270" customWidth="1"/>
    <col min="4617" max="4864" width="9" style="270"/>
    <col min="4865" max="4865" width="7.375" style="270" customWidth="1"/>
    <col min="4866" max="4866" width="9" style="270"/>
    <col min="4867" max="4867" width="12.375" style="270" customWidth="1"/>
    <col min="4868" max="4868" width="13.5" style="270" customWidth="1"/>
    <col min="4869" max="4869" width="11.625" style="270" customWidth="1"/>
    <col min="4870" max="4870" width="20.375" style="270" customWidth="1"/>
    <col min="4871" max="4871" width="19.125" style="270" customWidth="1"/>
    <col min="4872" max="4872" width="15.125" style="270" customWidth="1"/>
    <col min="4873" max="5120" width="9" style="270"/>
    <col min="5121" max="5121" width="7.375" style="270" customWidth="1"/>
    <col min="5122" max="5122" width="9" style="270"/>
    <col min="5123" max="5123" width="12.375" style="270" customWidth="1"/>
    <col min="5124" max="5124" width="13.5" style="270" customWidth="1"/>
    <col min="5125" max="5125" width="11.625" style="270" customWidth="1"/>
    <col min="5126" max="5126" width="20.375" style="270" customWidth="1"/>
    <col min="5127" max="5127" width="19.125" style="270" customWidth="1"/>
    <col min="5128" max="5128" width="15.125" style="270" customWidth="1"/>
    <col min="5129" max="5376" width="9" style="270"/>
    <col min="5377" max="5377" width="7.375" style="270" customWidth="1"/>
    <col min="5378" max="5378" width="9" style="270"/>
    <col min="5379" max="5379" width="12.375" style="270" customWidth="1"/>
    <col min="5380" max="5380" width="13.5" style="270" customWidth="1"/>
    <col min="5381" max="5381" width="11.625" style="270" customWidth="1"/>
    <col min="5382" max="5382" width="20.375" style="270" customWidth="1"/>
    <col min="5383" max="5383" width="19.125" style="270" customWidth="1"/>
    <col min="5384" max="5384" width="15.125" style="270" customWidth="1"/>
    <col min="5385" max="5632" width="9" style="270"/>
    <col min="5633" max="5633" width="7.375" style="270" customWidth="1"/>
    <col min="5634" max="5634" width="9" style="270"/>
    <col min="5635" max="5635" width="12.375" style="270" customWidth="1"/>
    <col min="5636" max="5636" width="13.5" style="270" customWidth="1"/>
    <col min="5637" max="5637" width="11.625" style="270" customWidth="1"/>
    <col min="5638" max="5638" width="20.375" style="270" customWidth="1"/>
    <col min="5639" max="5639" width="19.125" style="270" customWidth="1"/>
    <col min="5640" max="5640" width="15.125" style="270" customWidth="1"/>
    <col min="5641" max="5888" width="9" style="270"/>
    <col min="5889" max="5889" width="7.375" style="270" customWidth="1"/>
    <col min="5890" max="5890" width="9" style="270"/>
    <col min="5891" max="5891" width="12.375" style="270" customWidth="1"/>
    <col min="5892" max="5892" width="13.5" style="270" customWidth="1"/>
    <col min="5893" max="5893" width="11.625" style="270" customWidth="1"/>
    <col min="5894" max="5894" width="20.375" style="270" customWidth="1"/>
    <col min="5895" max="5895" width="19.125" style="270" customWidth="1"/>
    <col min="5896" max="5896" width="15.125" style="270" customWidth="1"/>
    <col min="5897" max="6144" width="9" style="270"/>
    <col min="6145" max="6145" width="7.375" style="270" customWidth="1"/>
    <col min="6146" max="6146" width="9" style="270"/>
    <col min="6147" max="6147" width="12.375" style="270" customWidth="1"/>
    <col min="6148" max="6148" width="13.5" style="270" customWidth="1"/>
    <col min="6149" max="6149" width="11.625" style="270" customWidth="1"/>
    <col min="6150" max="6150" width="20.375" style="270" customWidth="1"/>
    <col min="6151" max="6151" width="19.125" style="270" customWidth="1"/>
    <col min="6152" max="6152" width="15.125" style="270" customWidth="1"/>
    <col min="6153" max="6400" width="9" style="270"/>
    <col min="6401" max="6401" width="7.375" style="270" customWidth="1"/>
    <col min="6402" max="6402" width="9" style="270"/>
    <col min="6403" max="6403" width="12.375" style="270" customWidth="1"/>
    <col min="6404" max="6404" width="13.5" style="270" customWidth="1"/>
    <col min="6405" max="6405" width="11.625" style="270" customWidth="1"/>
    <col min="6406" max="6406" width="20.375" style="270" customWidth="1"/>
    <col min="6407" max="6407" width="19.125" style="270" customWidth="1"/>
    <col min="6408" max="6408" width="15.125" style="270" customWidth="1"/>
    <col min="6409" max="6656" width="9" style="270"/>
    <col min="6657" max="6657" width="7.375" style="270" customWidth="1"/>
    <col min="6658" max="6658" width="9" style="270"/>
    <col min="6659" max="6659" width="12.375" style="270" customWidth="1"/>
    <col min="6660" max="6660" width="13.5" style="270" customWidth="1"/>
    <col min="6661" max="6661" width="11.625" style="270" customWidth="1"/>
    <col min="6662" max="6662" width="20.375" style="270" customWidth="1"/>
    <col min="6663" max="6663" width="19.125" style="270" customWidth="1"/>
    <col min="6664" max="6664" width="15.125" style="270" customWidth="1"/>
    <col min="6665" max="6912" width="9" style="270"/>
    <col min="6913" max="6913" width="7.375" style="270" customWidth="1"/>
    <col min="6914" max="6914" width="9" style="270"/>
    <col min="6915" max="6915" width="12.375" style="270" customWidth="1"/>
    <col min="6916" max="6916" width="13.5" style="270" customWidth="1"/>
    <col min="6917" max="6917" width="11.625" style="270" customWidth="1"/>
    <col min="6918" max="6918" width="20.375" style="270" customWidth="1"/>
    <col min="6919" max="6919" width="19.125" style="270" customWidth="1"/>
    <col min="6920" max="6920" width="15.125" style="270" customWidth="1"/>
    <col min="6921" max="7168" width="9" style="270"/>
    <col min="7169" max="7169" width="7.375" style="270" customWidth="1"/>
    <col min="7170" max="7170" width="9" style="270"/>
    <col min="7171" max="7171" width="12.375" style="270" customWidth="1"/>
    <col min="7172" max="7172" width="13.5" style="270" customWidth="1"/>
    <col min="7173" max="7173" width="11.625" style="270" customWidth="1"/>
    <col min="7174" max="7174" width="20.375" style="270" customWidth="1"/>
    <col min="7175" max="7175" width="19.125" style="270" customWidth="1"/>
    <col min="7176" max="7176" width="15.125" style="270" customWidth="1"/>
    <col min="7177" max="7424" width="9" style="270"/>
    <col min="7425" max="7425" width="7.375" style="270" customWidth="1"/>
    <col min="7426" max="7426" width="9" style="270"/>
    <col min="7427" max="7427" width="12.375" style="270" customWidth="1"/>
    <col min="7428" max="7428" width="13.5" style="270" customWidth="1"/>
    <col min="7429" max="7429" width="11.625" style="270" customWidth="1"/>
    <col min="7430" max="7430" width="20.375" style="270" customWidth="1"/>
    <col min="7431" max="7431" width="19.125" style="270" customWidth="1"/>
    <col min="7432" max="7432" width="15.125" style="270" customWidth="1"/>
    <col min="7433" max="7680" width="9" style="270"/>
    <col min="7681" max="7681" width="7.375" style="270" customWidth="1"/>
    <col min="7682" max="7682" width="9" style="270"/>
    <col min="7683" max="7683" width="12.375" style="270" customWidth="1"/>
    <col min="7684" max="7684" width="13.5" style="270" customWidth="1"/>
    <col min="7685" max="7685" width="11.625" style="270" customWidth="1"/>
    <col min="7686" max="7686" width="20.375" style="270" customWidth="1"/>
    <col min="7687" max="7687" width="19.125" style="270" customWidth="1"/>
    <col min="7688" max="7688" width="15.125" style="270" customWidth="1"/>
    <col min="7689" max="7936" width="9" style="270"/>
    <col min="7937" max="7937" width="7.375" style="270" customWidth="1"/>
    <col min="7938" max="7938" width="9" style="270"/>
    <col min="7939" max="7939" width="12.375" style="270" customWidth="1"/>
    <col min="7940" max="7940" width="13.5" style="270" customWidth="1"/>
    <col min="7941" max="7941" width="11.625" style="270" customWidth="1"/>
    <col min="7942" max="7942" width="20.375" style="270" customWidth="1"/>
    <col min="7943" max="7943" width="19.125" style="270" customWidth="1"/>
    <col min="7944" max="7944" width="15.125" style="270" customWidth="1"/>
    <col min="7945" max="8192" width="9" style="270"/>
    <col min="8193" max="8193" width="7.375" style="270" customWidth="1"/>
    <col min="8194" max="8194" width="9" style="270"/>
    <col min="8195" max="8195" width="12.375" style="270" customWidth="1"/>
    <col min="8196" max="8196" width="13.5" style="270" customWidth="1"/>
    <col min="8197" max="8197" width="11.625" style="270" customWidth="1"/>
    <col min="8198" max="8198" width="20.375" style="270" customWidth="1"/>
    <col min="8199" max="8199" width="19.125" style="270" customWidth="1"/>
    <col min="8200" max="8200" width="15.125" style="270" customWidth="1"/>
    <col min="8201" max="8448" width="9" style="270"/>
    <col min="8449" max="8449" width="7.375" style="270" customWidth="1"/>
    <col min="8450" max="8450" width="9" style="270"/>
    <col min="8451" max="8451" width="12.375" style="270" customWidth="1"/>
    <col min="8452" max="8452" width="13.5" style="270" customWidth="1"/>
    <col min="8453" max="8453" width="11.625" style="270" customWidth="1"/>
    <col min="8454" max="8454" width="20.375" style="270" customWidth="1"/>
    <col min="8455" max="8455" width="19.125" style="270" customWidth="1"/>
    <col min="8456" max="8456" width="15.125" style="270" customWidth="1"/>
    <col min="8457" max="8704" width="9" style="270"/>
    <col min="8705" max="8705" width="7.375" style="270" customWidth="1"/>
    <col min="8706" max="8706" width="9" style="270"/>
    <col min="8707" max="8707" width="12.375" style="270" customWidth="1"/>
    <col min="8708" max="8708" width="13.5" style="270" customWidth="1"/>
    <col min="8709" max="8709" width="11.625" style="270" customWidth="1"/>
    <col min="8710" max="8710" width="20.375" style="270" customWidth="1"/>
    <col min="8711" max="8711" width="19.125" style="270" customWidth="1"/>
    <col min="8712" max="8712" width="15.125" style="270" customWidth="1"/>
    <col min="8713" max="8960" width="9" style="270"/>
    <col min="8961" max="8961" width="7.375" style="270" customWidth="1"/>
    <col min="8962" max="8962" width="9" style="270"/>
    <col min="8963" max="8963" width="12.375" style="270" customWidth="1"/>
    <col min="8964" max="8964" width="13.5" style="270" customWidth="1"/>
    <col min="8965" max="8965" width="11.625" style="270" customWidth="1"/>
    <col min="8966" max="8966" width="20.375" style="270" customWidth="1"/>
    <col min="8967" max="8967" width="19.125" style="270" customWidth="1"/>
    <col min="8968" max="8968" width="15.125" style="270" customWidth="1"/>
    <col min="8969" max="9216" width="9" style="270"/>
    <col min="9217" max="9217" width="7.375" style="270" customWidth="1"/>
    <col min="9218" max="9218" width="9" style="270"/>
    <col min="9219" max="9219" width="12.375" style="270" customWidth="1"/>
    <col min="9220" max="9220" width="13.5" style="270" customWidth="1"/>
    <col min="9221" max="9221" width="11.625" style="270" customWidth="1"/>
    <col min="9222" max="9222" width="20.375" style="270" customWidth="1"/>
    <col min="9223" max="9223" width="19.125" style="270" customWidth="1"/>
    <col min="9224" max="9224" width="15.125" style="270" customWidth="1"/>
    <col min="9225" max="9472" width="9" style="270"/>
    <col min="9473" max="9473" width="7.375" style="270" customWidth="1"/>
    <col min="9474" max="9474" width="9" style="270"/>
    <col min="9475" max="9475" width="12.375" style="270" customWidth="1"/>
    <col min="9476" max="9476" width="13.5" style="270" customWidth="1"/>
    <col min="9477" max="9477" width="11.625" style="270" customWidth="1"/>
    <col min="9478" max="9478" width="20.375" style="270" customWidth="1"/>
    <col min="9479" max="9479" width="19.125" style="270" customWidth="1"/>
    <col min="9480" max="9480" width="15.125" style="270" customWidth="1"/>
    <col min="9481" max="9728" width="9" style="270"/>
    <col min="9729" max="9729" width="7.375" style="270" customWidth="1"/>
    <col min="9730" max="9730" width="9" style="270"/>
    <col min="9731" max="9731" width="12.375" style="270" customWidth="1"/>
    <col min="9732" max="9732" width="13.5" style="270" customWidth="1"/>
    <col min="9733" max="9733" width="11.625" style="270" customWidth="1"/>
    <col min="9734" max="9734" width="20.375" style="270" customWidth="1"/>
    <col min="9735" max="9735" width="19.125" style="270" customWidth="1"/>
    <col min="9736" max="9736" width="15.125" style="270" customWidth="1"/>
    <col min="9737" max="9984" width="9" style="270"/>
    <col min="9985" max="9985" width="7.375" style="270" customWidth="1"/>
    <col min="9986" max="9986" width="9" style="270"/>
    <col min="9987" max="9987" width="12.375" style="270" customWidth="1"/>
    <col min="9988" max="9988" width="13.5" style="270" customWidth="1"/>
    <col min="9989" max="9989" width="11.625" style="270" customWidth="1"/>
    <col min="9990" max="9990" width="20.375" style="270" customWidth="1"/>
    <col min="9991" max="9991" width="19.125" style="270" customWidth="1"/>
    <col min="9992" max="9992" width="15.125" style="270" customWidth="1"/>
    <col min="9993" max="10240" width="9" style="270"/>
    <col min="10241" max="10241" width="7.375" style="270" customWidth="1"/>
    <col min="10242" max="10242" width="9" style="270"/>
    <col min="10243" max="10243" width="12.375" style="270" customWidth="1"/>
    <col min="10244" max="10244" width="13.5" style="270" customWidth="1"/>
    <col min="10245" max="10245" width="11.625" style="270" customWidth="1"/>
    <col min="10246" max="10246" width="20.375" style="270" customWidth="1"/>
    <col min="10247" max="10247" width="19.125" style="270" customWidth="1"/>
    <col min="10248" max="10248" width="15.125" style="270" customWidth="1"/>
    <col min="10249" max="10496" width="9" style="270"/>
    <col min="10497" max="10497" width="7.375" style="270" customWidth="1"/>
    <col min="10498" max="10498" width="9" style="270"/>
    <col min="10499" max="10499" width="12.375" style="270" customWidth="1"/>
    <col min="10500" max="10500" width="13.5" style="270" customWidth="1"/>
    <col min="10501" max="10501" width="11.625" style="270" customWidth="1"/>
    <col min="10502" max="10502" width="20.375" style="270" customWidth="1"/>
    <col min="10503" max="10503" width="19.125" style="270" customWidth="1"/>
    <col min="10504" max="10504" width="15.125" style="270" customWidth="1"/>
    <col min="10505" max="10752" width="9" style="270"/>
    <col min="10753" max="10753" width="7.375" style="270" customWidth="1"/>
    <col min="10754" max="10754" width="9" style="270"/>
    <col min="10755" max="10755" width="12.375" style="270" customWidth="1"/>
    <col min="10756" max="10756" width="13.5" style="270" customWidth="1"/>
    <col min="10757" max="10757" width="11.625" style="270" customWidth="1"/>
    <col min="10758" max="10758" width="20.375" style="270" customWidth="1"/>
    <col min="10759" max="10759" width="19.125" style="270" customWidth="1"/>
    <col min="10760" max="10760" width="15.125" style="270" customWidth="1"/>
    <col min="10761" max="11008" width="9" style="270"/>
    <col min="11009" max="11009" width="7.375" style="270" customWidth="1"/>
    <col min="11010" max="11010" width="9" style="270"/>
    <col min="11011" max="11011" width="12.375" style="270" customWidth="1"/>
    <col min="11012" max="11012" width="13.5" style="270" customWidth="1"/>
    <col min="11013" max="11013" width="11.625" style="270" customWidth="1"/>
    <col min="11014" max="11014" width="20.375" style="270" customWidth="1"/>
    <col min="11015" max="11015" width="19.125" style="270" customWidth="1"/>
    <col min="11016" max="11016" width="15.125" style="270" customWidth="1"/>
    <col min="11017" max="11264" width="9" style="270"/>
    <col min="11265" max="11265" width="7.375" style="270" customWidth="1"/>
    <col min="11266" max="11266" width="9" style="270"/>
    <col min="11267" max="11267" width="12.375" style="270" customWidth="1"/>
    <col min="11268" max="11268" width="13.5" style="270" customWidth="1"/>
    <col min="11269" max="11269" width="11.625" style="270" customWidth="1"/>
    <col min="11270" max="11270" width="20.375" style="270" customWidth="1"/>
    <col min="11271" max="11271" width="19.125" style="270" customWidth="1"/>
    <col min="11272" max="11272" width="15.125" style="270" customWidth="1"/>
    <col min="11273" max="11520" width="9" style="270"/>
    <col min="11521" max="11521" width="7.375" style="270" customWidth="1"/>
    <col min="11522" max="11522" width="9" style="270"/>
    <col min="11523" max="11523" width="12.375" style="270" customWidth="1"/>
    <col min="11524" max="11524" width="13.5" style="270" customWidth="1"/>
    <col min="11525" max="11525" width="11.625" style="270" customWidth="1"/>
    <col min="11526" max="11526" width="20.375" style="270" customWidth="1"/>
    <col min="11527" max="11527" width="19.125" style="270" customWidth="1"/>
    <col min="11528" max="11528" width="15.125" style="270" customWidth="1"/>
    <col min="11529" max="11776" width="9" style="270"/>
    <col min="11777" max="11777" width="7.375" style="270" customWidth="1"/>
    <col min="11778" max="11778" width="9" style="270"/>
    <col min="11779" max="11779" width="12.375" style="270" customWidth="1"/>
    <col min="11780" max="11780" width="13.5" style="270" customWidth="1"/>
    <col min="11781" max="11781" width="11.625" style="270" customWidth="1"/>
    <col min="11782" max="11782" width="20.375" style="270" customWidth="1"/>
    <col min="11783" max="11783" width="19.125" style="270" customWidth="1"/>
    <col min="11784" max="11784" width="15.125" style="270" customWidth="1"/>
    <col min="11785" max="12032" width="9" style="270"/>
    <col min="12033" max="12033" width="7.375" style="270" customWidth="1"/>
    <col min="12034" max="12034" width="9" style="270"/>
    <col min="12035" max="12035" width="12.375" style="270" customWidth="1"/>
    <col min="12036" max="12036" width="13.5" style="270" customWidth="1"/>
    <col min="12037" max="12037" width="11.625" style="270" customWidth="1"/>
    <col min="12038" max="12038" width="20.375" style="270" customWidth="1"/>
    <col min="12039" max="12039" width="19.125" style="270" customWidth="1"/>
    <col min="12040" max="12040" width="15.125" style="270" customWidth="1"/>
    <col min="12041" max="12288" width="9" style="270"/>
    <col min="12289" max="12289" width="7.375" style="270" customWidth="1"/>
    <col min="12290" max="12290" width="9" style="270"/>
    <col min="12291" max="12291" width="12.375" style="270" customWidth="1"/>
    <col min="12292" max="12292" width="13.5" style="270" customWidth="1"/>
    <col min="12293" max="12293" width="11.625" style="270" customWidth="1"/>
    <col min="12294" max="12294" width="20.375" style="270" customWidth="1"/>
    <col min="12295" max="12295" width="19.125" style="270" customWidth="1"/>
    <col min="12296" max="12296" width="15.125" style="270" customWidth="1"/>
    <col min="12297" max="12544" width="9" style="270"/>
    <col min="12545" max="12545" width="7.375" style="270" customWidth="1"/>
    <col min="12546" max="12546" width="9" style="270"/>
    <col min="12547" max="12547" width="12.375" style="270" customWidth="1"/>
    <col min="12548" max="12548" width="13.5" style="270" customWidth="1"/>
    <col min="12549" max="12549" width="11.625" style="270" customWidth="1"/>
    <col min="12550" max="12550" width="20.375" style="270" customWidth="1"/>
    <col min="12551" max="12551" width="19.125" style="270" customWidth="1"/>
    <col min="12552" max="12552" width="15.125" style="270" customWidth="1"/>
    <col min="12553" max="12800" width="9" style="270"/>
    <col min="12801" max="12801" width="7.375" style="270" customWidth="1"/>
    <col min="12802" max="12802" width="9" style="270"/>
    <col min="12803" max="12803" width="12.375" style="270" customWidth="1"/>
    <col min="12804" max="12804" width="13.5" style="270" customWidth="1"/>
    <col min="12805" max="12805" width="11.625" style="270" customWidth="1"/>
    <col min="12806" max="12806" width="20.375" style="270" customWidth="1"/>
    <col min="12807" max="12807" width="19.125" style="270" customWidth="1"/>
    <col min="12808" max="12808" width="15.125" style="270" customWidth="1"/>
    <col min="12809" max="13056" width="9" style="270"/>
    <col min="13057" max="13057" width="7.375" style="270" customWidth="1"/>
    <col min="13058" max="13058" width="9" style="270"/>
    <col min="13059" max="13059" width="12.375" style="270" customWidth="1"/>
    <col min="13060" max="13060" width="13.5" style="270" customWidth="1"/>
    <col min="13061" max="13061" width="11.625" style="270" customWidth="1"/>
    <col min="13062" max="13062" width="20.375" style="270" customWidth="1"/>
    <col min="13063" max="13063" width="19.125" style="270" customWidth="1"/>
    <col min="13064" max="13064" width="15.125" style="270" customWidth="1"/>
    <col min="13065" max="13312" width="9" style="270"/>
    <col min="13313" max="13313" width="7.375" style="270" customWidth="1"/>
    <col min="13314" max="13314" width="9" style="270"/>
    <col min="13315" max="13315" width="12.375" style="270" customWidth="1"/>
    <col min="13316" max="13316" width="13.5" style="270" customWidth="1"/>
    <col min="13317" max="13317" width="11.625" style="270" customWidth="1"/>
    <col min="13318" max="13318" width="20.375" style="270" customWidth="1"/>
    <col min="13319" max="13319" width="19.125" style="270" customWidth="1"/>
    <col min="13320" max="13320" width="15.125" style="270" customWidth="1"/>
    <col min="13321" max="13568" width="9" style="270"/>
    <col min="13569" max="13569" width="7.375" style="270" customWidth="1"/>
    <col min="13570" max="13570" width="9" style="270"/>
    <col min="13571" max="13571" width="12.375" style="270" customWidth="1"/>
    <col min="13572" max="13572" width="13.5" style="270" customWidth="1"/>
    <col min="13573" max="13573" width="11.625" style="270" customWidth="1"/>
    <col min="13574" max="13574" width="20.375" style="270" customWidth="1"/>
    <col min="13575" max="13575" width="19.125" style="270" customWidth="1"/>
    <col min="13576" max="13576" width="15.125" style="270" customWidth="1"/>
    <col min="13577" max="13824" width="9" style="270"/>
    <col min="13825" max="13825" width="7.375" style="270" customWidth="1"/>
    <col min="13826" max="13826" width="9" style="270"/>
    <col min="13827" max="13827" width="12.375" style="270" customWidth="1"/>
    <col min="13828" max="13828" width="13.5" style="270" customWidth="1"/>
    <col min="13829" max="13829" width="11.625" style="270" customWidth="1"/>
    <col min="13830" max="13830" width="20.375" style="270" customWidth="1"/>
    <col min="13831" max="13831" width="19.125" style="270" customWidth="1"/>
    <col min="13832" max="13832" width="15.125" style="270" customWidth="1"/>
    <col min="13833" max="14080" width="9" style="270"/>
    <col min="14081" max="14081" width="7.375" style="270" customWidth="1"/>
    <col min="14082" max="14082" width="9" style="270"/>
    <col min="14083" max="14083" width="12.375" style="270" customWidth="1"/>
    <col min="14084" max="14084" width="13.5" style="270" customWidth="1"/>
    <col min="14085" max="14085" width="11.625" style="270" customWidth="1"/>
    <col min="14086" max="14086" width="20.375" style="270" customWidth="1"/>
    <col min="14087" max="14087" width="19.125" style="270" customWidth="1"/>
    <col min="14088" max="14088" width="15.125" style="270" customWidth="1"/>
    <col min="14089" max="14336" width="9" style="270"/>
    <col min="14337" max="14337" width="7.375" style="270" customWidth="1"/>
    <col min="14338" max="14338" width="9" style="270"/>
    <col min="14339" max="14339" width="12.375" style="270" customWidth="1"/>
    <col min="14340" max="14340" width="13.5" style="270" customWidth="1"/>
    <col min="14341" max="14341" width="11.625" style="270" customWidth="1"/>
    <col min="14342" max="14342" width="20.375" style="270" customWidth="1"/>
    <col min="14343" max="14343" width="19.125" style="270" customWidth="1"/>
    <col min="14344" max="14344" width="15.125" style="270" customWidth="1"/>
    <col min="14345" max="14592" width="9" style="270"/>
    <col min="14593" max="14593" width="7.375" style="270" customWidth="1"/>
    <col min="14594" max="14594" width="9" style="270"/>
    <col min="14595" max="14595" width="12.375" style="270" customWidth="1"/>
    <col min="14596" max="14596" width="13.5" style="270" customWidth="1"/>
    <col min="14597" max="14597" width="11.625" style="270" customWidth="1"/>
    <col min="14598" max="14598" width="20.375" style="270" customWidth="1"/>
    <col min="14599" max="14599" width="19.125" style="270" customWidth="1"/>
    <col min="14600" max="14600" width="15.125" style="270" customWidth="1"/>
    <col min="14601" max="14848" width="9" style="270"/>
    <col min="14849" max="14849" width="7.375" style="270" customWidth="1"/>
    <col min="14850" max="14850" width="9" style="270"/>
    <col min="14851" max="14851" width="12.375" style="270" customWidth="1"/>
    <col min="14852" max="14852" width="13.5" style="270" customWidth="1"/>
    <col min="14853" max="14853" width="11.625" style="270" customWidth="1"/>
    <col min="14854" max="14854" width="20.375" style="270" customWidth="1"/>
    <col min="14855" max="14855" width="19.125" style="270" customWidth="1"/>
    <col min="14856" max="14856" width="15.125" style="270" customWidth="1"/>
    <col min="14857" max="15104" width="9" style="270"/>
    <col min="15105" max="15105" width="7.375" style="270" customWidth="1"/>
    <col min="15106" max="15106" width="9" style="270"/>
    <col min="15107" max="15107" width="12.375" style="270" customWidth="1"/>
    <col min="15108" max="15108" width="13.5" style="270" customWidth="1"/>
    <col min="15109" max="15109" width="11.625" style="270" customWidth="1"/>
    <col min="15110" max="15110" width="20.375" style="270" customWidth="1"/>
    <col min="15111" max="15111" width="19.125" style="270" customWidth="1"/>
    <col min="15112" max="15112" width="15.125" style="270" customWidth="1"/>
    <col min="15113" max="15360" width="9" style="270"/>
    <col min="15361" max="15361" width="7.375" style="270" customWidth="1"/>
    <col min="15362" max="15362" width="9" style="270"/>
    <col min="15363" max="15363" width="12.375" style="270" customWidth="1"/>
    <col min="15364" max="15364" width="13.5" style="270" customWidth="1"/>
    <col min="15365" max="15365" width="11.625" style="270" customWidth="1"/>
    <col min="15366" max="15366" width="20.375" style="270" customWidth="1"/>
    <col min="15367" max="15367" width="19.125" style="270" customWidth="1"/>
    <col min="15368" max="15368" width="15.125" style="270" customWidth="1"/>
    <col min="15369" max="15616" width="9" style="270"/>
    <col min="15617" max="15617" width="7.375" style="270" customWidth="1"/>
    <col min="15618" max="15618" width="9" style="270"/>
    <col min="15619" max="15619" width="12.375" style="270" customWidth="1"/>
    <col min="15620" max="15620" width="13.5" style="270" customWidth="1"/>
    <col min="15621" max="15621" width="11.625" style="270" customWidth="1"/>
    <col min="15622" max="15622" width="20.375" style="270" customWidth="1"/>
    <col min="15623" max="15623" width="19.125" style="270" customWidth="1"/>
    <col min="15624" max="15624" width="15.125" style="270" customWidth="1"/>
    <col min="15625" max="15872" width="9" style="270"/>
    <col min="15873" max="15873" width="7.375" style="270" customWidth="1"/>
    <col min="15874" max="15874" width="9" style="270"/>
    <col min="15875" max="15875" width="12.375" style="270" customWidth="1"/>
    <col min="15876" max="15876" width="13.5" style="270" customWidth="1"/>
    <col min="15877" max="15877" width="11.625" style="270" customWidth="1"/>
    <col min="15878" max="15878" width="20.375" style="270" customWidth="1"/>
    <col min="15879" max="15879" width="19.125" style="270" customWidth="1"/>
    <col min="15880" max="15880" width="15.125" style="270" customWidth="1"/>
    <col min="15881" max="16128" width="9" style="270"/>
    <col min="16129" max="16129" width="7.375" style="270" customWidth="1"/>
    <col min="16130" max="16130" width="9" style="270"/>
    <col min="16131" max="16131" width="12.375" style="270" customWidth="1"/>
    <col min="16132" max="16132" width="13.5" style="270" customWidth="1"/>
    <col min="16133" max="16133" width="11.625" style="270" customWidth="1"/>
    <col min="16134" max="16134" width="20.375" style="270" customWidth="1"/>
    <col min="16135" max="16135" width="19.125" style="270" customWidth="1"/>
    <col min="16136" max="16136" width="15.125" style="270" customWidth="1"/>
    <col min="16137" max="16384" width="9" style="270"/>
  </cols>
  <sheetData>
    <row r="1" spans="1:10" ht="17.25" x14ac:dyDescent="0.25">
      <c r="A1" s="292" t="s">
        <v>390</v>
      </c>
    </row>
    <row r="2" spans="1:10" ht="16.5" x14ac:dyDescent="0.25">
      <c r="A2" s="288" t="s">
        <v>555</v>
      </c>
    </row>
    <row r="3" spans="1:10" x14ac:dyDescent="0.25">
      <c r="A3" s="270" t="s">
        <v>482</v>
      </c>
    </row>
    <row r="4" spans="1:10" x14ac:dyDescent="0.25">
      <c r="A4" s="270" t="s">
        <v>556</v>
      </c>
    </row>
    <row r="5" spans="1:10" s="335" customFormat="1" ht="25.5" x14ac:dyDescent="0.25">
      <c r="A5" s="336" t="s">
        <v>605</v>
      </c>
      <c r="B5" s="336" t="s">
        <v>606</v>
      </c>
      <c r="C5" s="336" t="s">
        <v>607</v>
      </c>
      <c r="D5" s="336" t="s">
        <v>608</v>
      </c>
      <c r="E5" s="336" t="s">
        <v>609</v>
      </c>
      <c r="F5" s="336" t="s">
        <v>610</v>
      </c>
      <c r="G5" s="336" t="s">
        <v>557</v>
      </c>
      <c r="H5" s="336" t="s">
        <v>563</v>
      </c>
      <c r="I5" s="336" t="s">
        <v>558</v>
      </c>
      <c r="J5" s="336" t="s">
        <v>559</v>
      </c>
    </row>
    <row r="6" spans="1:10" s="335" customFormat="1" ht="54" customHeight="1" x14ac:dyDescent="0.25">
      <c r="A6" s="337">
        <v>1</v>
      </c>
      <c r="B6" s="338" t="s">
        <v>611</v>
      </c>
      <c r="C6" s="339" t="s">
        <v>612</v>
      </c>
      <c r="D6" s="339" t="s">
        <v>613</v>
      </c>
      <c r="E6" s="340" t="s">
        <v>614</v>
      </c>
      <c r="F6" s="340" t="s">
        <v>615</v>
      </c>
      <c r="G6" s="340" t="s">
        <v>615</v>
      </c>
      <c r="H6" s="340" t="s">
        <v>615</v>
      </c>
      <c r="I6" s="340" t="s">
        <v>615</v>
      </c>
      <c r="J6" s="340" t="s">
        <v>615</v>
      </c>
    </row>
  </sheetData>
  <phoneticPr fontId="1" type="noConversion"/>
  <pageMargins left="0.59055118110236227" right="0.32" top="0.45" bottom="0.36" header="0.21" footer="0.2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1"/>
    <pageSetUpPr fitToPage="1"/>
  </sheetPr>
  <dimension ref="A1:Q10"/>
  <sheetViews>
    <sheetView workbookViewId="0">
      <selection activeCell="C16" sqref="C16"/>
    </sheetView>
  </sheetViews>
  <sheetFormatPr defaultRowHeight="16.5" x14ac:dyDescent="0.25"/>
  <cols>
    <col min="1" max="3" width="23.375" customWidth="1"/>
    <col min="4" max="4" width="36.375" customWidth="1"/>
    <col min="5" max="5" width="41.625" customWidth="1"/>
    <col min="6" max="6" width="36.125" customWidth="1"/>
  </cols>
  <sheetData>
    <row r="1" spans="1:17" ht="37.15" customHeight="1" x14ac:dyDescent="0.25">
      <c r="A1" t="s">
        <v>180</v>
      </c>
      <c r="B1" s="180" t="s">
        <v>181</v>
      </c>
      <c r="C1" s="178" t="s">
        <v>182</v>
      </c>
      <c r="D1" s="179"/>
      <c r="E1" s="179" t="s">
        <v>183</v>
      </c>
    </row>
    <row r="2" spans="1:17" s="20" customFormat="1" ht="19.5" x14ac:dyDescent="0.25">
      <c r="A2" s="20" t="s">
        <v>306</v>
      </c>
      <c r="B2" s="134"/>
      <c r="C2" s="134"/>
      <c r="D2" s="134"/>
      <c r="E2" s="134"/>
      <c r="F2" s="134"/>
    </row>
    <row r="3" spans="1:17" s="1" customFormat="1" ht="19.899999999999999" customHeight="1" x14ac:dyDescent="0.25">
      <c r="A3" s="37" t="s">
        <v>259</v>
      </c>
    </row>
    <row r="4" spans="1:17" s="7" customFormat="1" x14ac:dyDescent="0.25">
      <c r="A4" s="8" t="s">
        <v>39</v>
      </c>
      <c r="B4" s="8" t="s">
        <v>257</v>
      </c>
      <c r="C4" s="171" t="s">
        <v>258</v>
      </c>
      <c r="D4" s="8" t="s">
        <v>269</v>
      </c>
      <c r="E4" s="181" t="s">
        <v>268</v>
      </c>
      <c r="F4" s="181" t="s">
        <v>40</v>
      </c>
      <c r="G4" s="3"/>
      <c r="H4" s="3"/>
      <c r="I4" s="3"/>
      <c r="J4" s="3"/>
      <c r="K4" s="166"/>
      <c r="L4" s="3"/>
      <c r="M4" s="3"/>
      <c r="N4" s="3"/>
      <c r="O4" s="3"/>
      <c r="P4" s="3"/>
      <c r="Q4" s="3"/>
    </row>
    <row r="5" spans="1:17" s="7" customFormat="1" ht="86.45" customHeight="1" x14ac:dyDescent="0.25">
      <c r="A5" s="2" t="s">
        <v>256</v>
      </c>
      <c r="B5" s="2" t="s">
        <v>262</v>
      </c>
      <c r="C5" s="2" t="s">
        <v>263</v>
      </c>
      <c r="D5" s="177" t="s">
        <v>41</v>
      </c>
      <c r="E5" s="185" t="s">
        <v>270</v>
      </c>
      <c r="F5" s="2"/>
      <c r="G5" s="3"/>
      <c r="H5" s="3"/>
      <c r="I5" s="3"/>
      <c r="J5" s="3"/>
      <c r="K5" s="166"/>
      <c r="L5" s="3"/>
      <c r="M5" s="3"/>
      <c r="N5" s="3"/>
      <c r="O5" s="3"/>
      <c r="P5" s="3"/>
      <c r="Q5" s="3"/>
    </row>
    <row r="6" spans="1:17" s="7" customForma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166"/>
      <c r="L6" s="3"/>
      <c r="M6" s="3"/>
      <c r="N6" s="3"/>
      <c r="O6" s="3"/>
      <c r="P6" s="3"/>
      <c r="Q6" s="3"/>
    </row>
    <row r="7" spans="1:17" s="7" customForma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166"/>
      <c r="L7" s="3"/>
      <c r="M7" s="3"/>
      <c r="N7" s="3"/>
      <c r="O7" s="3"/>
      <c r="P7" s="3"/>
      <c r="Q7" s="3"/>
    </row>
    <row r="8" spans="1:17" s="1" customFormat="1" ht="19.899999999999999" customHeight="1" x14ac:dyDescent="0.25">
      <c r="A8" s="37" t="s">
        <v>260</v>
      </c>
    </row>
    <row r="9" spans="1:17" s="7" customFormat="1" x14ac:dyDescent="0.25">
      <c r="A9" s="171" t="s">
        <v>39</v>
      </c>
      <c r="B9" s="171" t="s">
        <v>264</v>
      </c>
      <c r="C9" s="171" t="s">
        <v>265</v>
      </c>
      <c r="D9" s="181" t="s">
        <v>274</v>
      </c>
      <c r="E9" s="171" t="s">
        <v>40</v>
      </c>
      <c r="F9" s="3"/>
      <c r="G9" s="3"/>
      <c r="H9" s="3"/>
      <c r="I9" s="3"/>
      <c r="J9" s="3"/>
      <c r="K9" s="166"/>
      <c r="L9" s="3"/>
      <c r="M9" s="3"/>
      <c r="N9" s="3"/>
      <c r="O9" s="3"/>
      <c r="P9" s="3"/>
      <c r="Q9" s="3"/>
    </row>
    <row r="10" spans="1:17" s="7" customFormat="1" ht="58.15" customHeight="1" x14ac:dyDescent="0.25">
      <c r="A10" s="2" t="s">
        <v>261</v>
      </c>
      <c r="B10" s="2" t="s">
        <v>271</v>
      </c>
      <c r="C10" s="2" t="s">
        <v>272</v>
      </c>
      <c r="D10" s="185" t="s">
        <v>273</v>
      </c>
      <c r="E10" s="2"/>
      <c r="F10" s="3"/>
      <c r="G10" s="3"/>
      <c r="H10" s="3"/>
      <c r="I10" s="3"/>
      <c r="J10" s="3"/>
      <c r="K10" s="166"/>
      <c r="L10" s="3"/>
      <c r="M10" s="3"/>
      <c r="N10" s="3"/>
      <c r="O10" s="3"/>
      <c r="P10" s="3"/>
      <c r="Q10" s="3"/>
    </row>
  </sheetData>
  <phoneticPr fontId="2" type="noConversion"/>
  <pageMargins left="0.23622047244094491" right="0.23622047244094491" top="0.74803149606299213" bottom="0.74803149606299213" header="0.31496062992125984" footer="0.31496062992125984"/>
  <pageSetup paperSize="9" scale="77" fitToHeight="0" orientation="landscape" r:id="rId1"/>
  <headerFooter>
    <oddFooter>&amp;A&amp;R第 &amp;P 頁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  <pageSetUpPr fitToPage="1"/>
  </sheetPr>
  <dimension ref="A1:R109"/>
  <sheetViews>
    <sheetView view="pageBreakPreview" topLeftCell="A46" zoomScale="80" zoomScaleNormal="80" zoomScaleSheetLayoutView="80" workbookViewId="0">
      <selection activeCell="H90" sqref="H90"/>
    </sheetView>
  </sheetViews>
  <sheetFormatPr defaultRowHeight="16.5" x14ac:dyDescent="0.25"/>
  <cols>
    <col min="1" max="1" width="31.75" customWidth="1"/>
    <col min="2" max="7" width="16.5" customWidth="1"/>
    <col min="8" max="8" width="17.875" customWidth="1"/>
    <col min="9" max="10" width="16.5" customWidth="1"/>
    <col min="11" max="14" width="16.5" hidden="1" customWidth="1"/>
    <col min="15" max="15" width="16.5" customWidth="1"/>
  </cols>
  <sheetData>
    <row r="1" spans="1:18" ht="37.15" hidden="1" customHeight="1" x14ac:dyDescent="0.25">
      <c r="A1" t="s">
        <v>180</v>
      </c>
      <c r="C1" t="s">
        <v>181</v>
      </c>
      <c r="E1" t="s">
        <v>182</v>
      </c>
      <c r="H1" t="s">
        <v>183</v>
      </c>
    </row>
    <row r="2" spans="1:18" s="122" customFormat="1" ht="31.15" customHeight="1" x14ac:dyDescent="0.25">
      <c r="A2" s="121" t="s">
        <v>184</v>
      </c>
      <c r="B2" s="125"/>
      <c r="C2" s="125"/>
      <c r="D2" s="125"/>
      <c r="E2" s="125"/>
      <c r="G2" s="123"/>
      <c r="O2" s="123"/>
      <c r="Q2" s="124"/>
      <c r="R2" s="124"/>
    </row>
    <row r="3" spans="1:18" s="20" customFormat="1" ht="19.5" hidden="1" x14ac:dyDescent="0.25">
      <c r="A3" s="20" t="s">
        <v>179</v>
      </c>
      <c r="B3" s="134"/>
      <c r="C3" s="134"/>
      <c r="D3" s="134"/>
      <c r="E3" s="134"/>
    </row>
    <row r="4" spans="1:18" s="1" customFormat="1" ht="15.75" hidden="1" x14ac:dyDescent="0.25"/>
    <row r="5" spans="1:18" s="5" customFormat="1" ht="31.5" hidden="1" x14ac:dyDescent="0.25">
      <c r="A5" s="8" t="s">
        <v>1</v>
      </c>
      <c r="B5" s="8" t="s">
        <v>9</v>
      </c>
      <c r="C5" s="8" t="s">
        <v>14</v>
      </c>
      <c r="D5" s="8" t="s">
        <v>12</v>
      </c>
      <c r="E5" s="8" t="s">
        <v>195</v>
      </c>
      <c r="F5" s="8" t="s">
        <v>196</v>
      </c>
      <c r="G5" s="8" t="s">
        <v>11</v>
      </c>
      <c r="H5" s="8" t="s">
        <v>2</v>
      </c>
      <c r="I5" s="8" t="s">
        <v>10</v>
      </c>
      <c r="J5" s="8" t="s">
        <v>7</v>
      </c>
      <c r="K5" s="8" t="s">
        <v>15</v>
      </c>
    </row>
    <row r="6" spans="1:18" s="1" customFormat="1" ht="174" hidden="1" customHeight="1" x14ac:dyDescent="0.25">
      <c r="A6" s="24" t="s">
        <v>59</v>
      </c>
      <c r="B6" s="24" t="s">
        <v>62</v>
      </c>
      <c r="C6" s="24" t="s">
        <v>52</v>
      </c>
      <c r="D6" s="24" t="s">
        <v>13</v>
      </c>
      <c r="E6" s="24"/>
      <c r="F6" s="135" t="s">
        <v>197</v>
      </c>
      <c r="G6" s="24"/>
      <c r="H6" s="24"/>
      <c r="I6" s="13" t="str">
        <f>IF(SUM(G6:H6)=0,"",SUM(G6:H6))</f>
        <v/>
      </c>
      <c r="J6" s="15"/>
      <c r="K6" s="15"/>
    </row>
    <row r="7" spans="1:18" s="1" customFormat="1" ht="60" hidden="1" x14ac:dyDescent="0.25">
      <c r="A7" s="23" t="s">
        <v>53</v>
      </c>
      <c r="B7" s="23" t="s">
        <v>63</v>
      </c>
      <c r="C7" s="23" t="s">
        <v>64</v>
      </c>
      <c r="D7" s="23" t="s">
        <v>198</v>
      </c>
      <c r="E7" s="23"/>
      <c r="F7" s="136" t="s">
        <v>199</v>
      </c>
      <c r="G7" s="23">
        <v>15</v>
      </c>
      <c r="H7" s="23">
        <v>0</v>
      </c>
      <c r="I7" s="19">
        <f>IF(SUM(G7:H7)=0,"",SUM(G7:H7))</f>
        <v>15</v>
      </c>
      <c r="J7" s="22">
        <v>35.72</v>
      </c>
      <c r="K7" s="22">
        <v>38.65</v>
      </c>
    </row>
    <row r="8" spans="1:18" s="1" customFormat="1" ht="15.75" hidden="1" x14ac:dyDescent="0.25">
      <c r="A8" s="24"/>
      <c r="B8" s="24"/>
      <c r="C8" s="24"/>
      <c r="D8" s="24"/>
      <c r="E8" s="24"/>
      <c r="F8" s="137"/>
      <c r="G8" s="24"/>
      <c r="H8" s="24"/>
      <c r="I8" s="13" t="str">
        <f>IF(SUM(G8:H8)=0,"",SUM(G8:H8))</f>
        <v/>
      </c>
      <c r="J8" s="15"/>
      <c r="K8" s="15"/>
    </row>
    <row r="9" spans="1:18" s="1" customFormat="1" ht="15.75" hidden="1" x14ac:dyDescent="0.25">
      <c r="A9" s="24"/>
      <c r="B9" s="24"/>
      <c r="C9" s="24"/>
      <c r="D9" s="24"/>
      <c r="E9" s="24"/>
      <c r="F9" s="137"/>
      <c r="G9" s="24"/>
      <c r="H9" s="24"/>
      <c r="I9" s="13"/>
      <c r="J9" s="15"/>
      <c r="K9" s="15"/>
    </row>
    <row r="10" spans="1:18" s="1" customFormat="1" ht="15.75" hidden="1" x14ac:dyDescent="0.25">
      <c r="A10" s="24"/>
      <c r="B10" s="24"/>
      <c r="C10" s="24"/>
      <c r="D10" s="24"/>
      <c r="E10" s="24"/>
      <c r="F10" s="137"/>
      <c r="G10" s="24"/>
      <c r="H10" s="24"/>
      <c r="I10" s="13"/>
      <c r="J10" s="15"/>
      <c r="K10" s="15"/>
    </row>
    <row r="11" spans="1:18" s="1" customFormat="1" ht="15.75" hidden="1" x14ac:dyDescent="0.25">
      <c r="A11" s="24"/>
      <c r="B11" s="24"/>
      <c r="C11" s="24"/>
      <c r="D11" s="24"/>
      <c r="E11" s="24"/>
      <c r="F11" s="137"/>
      <c r="G11" s="24"/>
      <c r="H11" s="24"/>
      <c r="I11" s="13" t="str">
        <f>IF(SUM(G11:H11)=0,"",SUM(G11:H11))</f>
        <v/>
      </c>
      <c r="J11" s="15"/>
      <c r="K11" s="15"/>
    </row>
    <row r="12" spans="1:18" hidden="1" x14ac:dyDescent="0.25"/>
    <row r="13" spans="1:18" s="20" customFormat="1" ht="19.5" x14ac:dyDescent="0.25">
      <c r="A13" s="20" t="s">
        <v>364</v>
      </c>
    </row>
    <row r="14" spans="1:18" s="1" customFormat="1" ht="19.899999999999999" customHeight="1" x14ac:dyDescent="0.25">
      <c r="A14" s="37" t="s">
        <v>127</v>
      </c>
    </row>
    <row r="15" spans="1:18" ht="47.25" x14ac:dyDescent="0.25">
      <c r="A15" s="4" t="s">
        <v>86</v>
      </c>
      <c r="B15" s="2" t="s">
        <v>95</v>
      </c>
      <c r="C15" s="4" t="s">
        <v>90</v>
      </c>
      <c r="D15" s="4" t="s">
        <v>88</v>
      </c>
      <c r="E15" s="2" t="s">
        <v>92</v>
      </c>
      <c r="F15" s="4" t="s">
        <v>91</v>
      </c>
    </row>
    <row r="16" spans="1:18" ht="48" thickBot="1" x14ac:dyDescent="0.3">
      <c r="A16" s="38" t="s">
        <v>87</v>
      </c>
      <c r="B16" s="38" t="s">
        <v>93</v>
      </c>
      <c r="C16" s="38" t="s">
        <v>89</v>
      </c>
      <c r="D16" s="38" t="s">
        <v>89</v>
      </c>
      <c r="E16" s="38" t="s">
        <v>93</v>
      </c>
      <c r="F16" s="40" t="s">
        <v>126</v>
      </c>
    </row>
    <row r="17" spans="1:18" ht="20.25" thickTop="1" thickBot="1" x14ac:dyDescent="0.3">
      <c r="A17" s="34" t="s">
        <v>266</v>
      </c>
      <c r="B17" s="35" t="s">
        <v>139</v>
      </c>
      <c r="C17" s="36" t="s">
        <v>125</v>
      </c>
      <c r="D17" s="36" t="s">
        <v>128</v>
      </c>
      <c r="E17" s="39" t="s">
        <v>94</v>
      </c>
      <c r="F17" s="41" t="str">
        <f>IF(A17="學系","A",IF(AND(A17="獨立所",C17="是"),"D",IF(AND(A17="獨立所",E17="否"),"B",IF(AND(A17="獨立所",D17="是",E17="是"),"C",IF(A17="學位學程","E")))))&amp;IF(A17="學位學程",1,IF(C17="是",3,IF(AND(C17="否",D17="否"),1,2)))&amp;IF($B$17="是",1,0)</f>
        <v>A21</v>
      </c>
    </row>
    <row r="18" spans="1:18" ht="17.25" thickTop="1" x14ac:dyDescent="0.25"/>
    <row r="19" spans="1:18" ht="18.75" x14ac:dyDescent="0.25">
      <c r="A19" s="37" t="s">
        <v>176</v>
      </c>
      <c r="Q19" s="33"/>
      <c r="R19" s="33"/>
    </row>
    <row r="20" spans="1:18" ht="18.75" x14ac:dyDescent="0.25">
      <c r="A20" s="37" t="s">
        <v>129</v>
      </c>
      <c r="B20" s="113"/>
      <c r="C20" s="113"/>
      <c r="D20" s="113"/>
      <c r="E20" s="113"/>
      <c r="G20" s="114" t="s">
        <v>173</v>
      </c>
      <c r="H20" s="115"/>
      <c r="I20" s="115"/>
      <c r="J20" s="115"/>
      <c r="O20" s="68"/>
      <c r="Q20" s="33"/>
      <c r="R20" s="33"/>
    </row>
    <row r="21" spans="1:18" x14ac:dyDescent="0.25">
      <c r="A21" s="12" t="s">
        <v>71</v>
      </c>
      <c r="B21" s="12" t="s">
        <v>70</v>
      </c>
      <c r="C21" s="25" t="s">
        <v>69</v>
      </c>
      <c r="D21" s="12" t="s">
        <v>78</v>
      </c>
      <c r="E21" s="30" t="s">
        <v>79</v>
      </c>
      <c r="G21" s="116" t="s">
        <v>98</v>
      </c>
      <c r="H21" s="116" t="s">
        <v>114</v>
      </c>
      <c r="I21" s="120" t="s">
        <v>105</v>
      </c>
      <c r="J21" s="116" t="s">
        <v>116</v>
      </c>
    </row>
    <row r="22" spans="1:18" x14ac:dyDescent="0.25">
      <c r="A22" s="15" t="s">
        <v>83</v>
      </c>
      <c r="B22" s="15">
        <v>420</v>
      </c>
      <c r="C22" s="26">
        <f>IF(OR(B22=0,B22=""),"",B22*1)</f>
        <v>420</v>
      </c>
      <c r="D22" s="15">
        <v>-20</v>
      </c>
      <c r="E22" s="26">
        <f>IF(OR(D22=0,D22=""),"",D22*1*4)</f>
        <v>-80</v>
      </c>
      <c r="G22" s="117" t="s">
        <v>99</v>
      </c>
      <c r="H22" s="117" t="s">
        <v>102</v>
      </c>
      <c r="I22" s="118" t="s">
        <v>103</v>
      </c>
      <c r="J22" s="118">
        <v>7</v>
      </c>
    </row>
    <row r="23" spans="1:18" x14ac:dyDescent="0.25">
      <c r="A23" s="46" t="s">
        <v>67</v>
      </c>
      <c r="B23" s="46">
        <v>1</v>
      </c>
      <c r="C23" s="47">
        <f>IF(OR(B23=0,B23=""),"",B23*1)</f>
        <v>1</v>
      </c>
      <c r="D23" s="48"/>
      <c r="E23" s="49" t="str">
        <f>IF(OR(D23=0,D23=""),"",D23*1*4)</f>
        <v/>
      </c>
      <c r="G23" s="117" t="s">
        <v>99</v>
      </c>
      <c r="H23" s="117" t="s">
        <v>109</v>
      </c>
      <c r="I23" s="118" t="s">
        <v>106</v>
      </c>
      <c r="J23" s="118">
        <v>9</v>
      </c>
    </row>
    <row r="24" spans="1:18" x14ac:dyDescent="0.25">
      <c r="A24" s="15" t="s">
        <v>84</v>
      </c>
      <c r="B24" s="15">
        <v>90</v>
      </c>
      <c r="C24" s="26">
        <f>IF(OR(B24=0,B24=""),"",B24*0.5)</f>
        <v>45</v>
      </c>
      <c r="D24" s="15">
        <v>5</v>
      </c>
      <c r="E24" s="26">
        <f>IF(OR(D24=0,D24=""),"",D24*0.5*4)</f>
        <v>10</v>
      </c>
      <c r="G24" s="117" t="s">
        <v>99</v>
      </c>
      <c r="H24" s="117" t="s">
        <v>110</v>
      </c>
      <c r="I24" s="118" t="s">
        <v>107</v>
      </c>
      <c r="J24" s="118">
        <v>11</v>
      </c>
    </row>
    <row r="25" spans="1:18" x14ac:dyDescent="0.25">
      <c r="A25" s="46" t="s">
        <v>68</v>
      </c>
      <c r="B25" s="46">
        <v>2</v>
      </c>
      <c r="C25" s="47">
        <f>IF(OR(B25=0,B25=""),"",B25*0.5)</f>
        <v>1</v>
      </c>
      <c r="D25" s="48"/>
      <c r="E25" s="49" t="str">
        <f>IF(OR(D25=0,D25=""),"",D25*0.5*4)</f>
        <v/>
      </c>
      <c r="G25" s="119" t="s">
        <v>100</v>
      </c>
      <c r="H25" s="117" t="s">
        <v>111</v>
      </c>
      <c r="I25" s="118" t="s">
        <v>123</v>
      </c>
      <c r="J25" s="118">
        <v>5</v>
      </c>
    </row>
    <row r="26" spans="1:18" x14ac:dyDescent="0.25">
      <c r="A26" s="15" t="s">
        <v>85</v>
      </c>
      <c r="B26" s="15">
        <v>0</v>
      </c>
      <c r="C26" s="26" t="str">
        <f>IF(OR(B26=0,B26=""),"",B26*0.5)</f>
        <v/>
      </c>
      <c r="D26" s="15">
        <v>45</v>
      </c>
      <c r="E26" s="26">
        <f>IF(OR(D26=0,D26=""),"",D26*0.5*2)</f>
        <v>45</v>
      </c>
      <c r="G26" s="119" t="s">
        <v>100</v>
      </c>
      <c r="H26" s="119" t="s">
        <v>112</v>
      </c>
      <c r="I26" s="118" t="s">
        <v>117</v>
      </c>
      <c r="J26" s="118">
        <v>7</v>
      </c>
    </row>
    <row r="27" spans="1:18" x14ac:dyDescent="0.25">
      <c r="A27" s="46" t="s">
        <v>75</v>
      </c>
      <c r="B27" s="46"/>
      <c r="C27" s="47" t="str">
        <f>IF(OR(B27=0,B27=""),"",B27*0.5)</f>
        <v/>
      </c>
      <c r="D27" s="48"/>
      <c r="E27" s="49" t="str">
        <f>IF(OR(D27=0,D27=""),"",D27*0.5*2)</f>
        <v/>
      </c>
      <c r="G27" s="119" t="s">
        <v>100</v>
      </c>
      <c r="H27" s="117" t="s">
        <v>113</v>
      </c>
      <c r="I27" s="118" t="s">
        <v>119</v>
      </c>
      <c r="J27" s="118">
        <v>7</v>
      </c>
    </row>
    <row r="28" spans="1:18" x14ac:dyDescent="0.25">
      <c r="A28" s="15" t="s">
        <v>82</v>
      </c>
      <c r="B28" s="15"/>
      <c r="C28" s="26" t="str">
        <f>IF(OR(B28=0,B28=""),"",B28*2)</f>
        <v/>
      </c>
      <c r="D28" s="15">
        <v>10</v>
      </c>
      <c r="E28" s="26">
        <f>IF(OR(D28=0,D28=""),"",D28*2*2)</f>
        <v>40</v>
      </c>
      <c r="G28" s="117" t="s">
        <v>101</v>
      </c>
      <c r="H28" s="117" t="s">
        <v>108</v>
      </c>
      <c r="I28" s="118" t="s">
        <v>121</v>
      </c>
      <c r="J28" s="118">
        <v>15</v>
      </c>
    </row>
    <row r="29" spans="1:18" x14ac:dyDescent="0.25">
      <c r="A29" s="46" t="s">
        <v>74</v>
      </c>
      <c r="B29" s="46"/>
      <c r="C29" s="47" t="str">
        <f>IF(OR(B29=0,B29=""),"",B29*1)</f>
        <v/>
      </c>
      <c r="D29" s="48"/>
      <c r="E29" s="49" t="str">
        <f>IF(OR(D29=0,D29=""),"",D29*1*2)</f>
        <v/>
      </c>
      <c r="G29" s="116" t="s">
        <v>98</v>
      </c>
      <c r="H29" s="116" t="s">
        <v>114</v>
      </c>
      <c r="I29" s="120" t="s">
        <v>115</v>
      </c>
      <c r="J29" s="116" t="s">
        <v>116</v>
      </c>
    </row>
    <row r="30" spans="1:18" x14ac:dyDescent="0.25">
      <c r="A30" s="15" t="s">
        <v>81</v>
      </c>
      <c r="B30" s="15">
        <v>35</v>
      </c>
      <c r="C30" s="26">
        <f>IF(OR(B30=0,B30=""),"",B30*1.6)</f>
        <v>56</v>
      </c>
      <c r="D30" s="15">
        <v>-3</v>
      </c>
      <c r="E30" s="26">
        <f>IF(OR(D30=0,D30=""),"",D30*1.6*2)</f>
        <v>-9.6000000000000014</v>
      </c>
      <c r="G30" s="117" t="s">
        <v>99</v>
      </c>
      <c r="H30" s="117" t="s">
        <v>102</v>
      </c>
      <c r="I30" s="118" t="s">
        <v>104</v>
      </c>
      <c r="J30" s="118">
        <v>7</v>
      </c>
    </row>
    <row r="31" spans="1:18" x14ac:dyDescent="0.25">
      <c r="A31" s="46" t="s">
        <v>72</v>
      </c>
      <c r="B31" s="46">
        <v>2</v>
      </c>
      <c r="C31" s="47">
        <f>IF(OR(B31=0,B31=""),"",B31*1)</f>
        <v>2</v>
      </c>
      <c r="D31" s="48"/>
      <c r="E31" s="49" t="str">
        <f>IF(OR(D31=0,D31=""),"",D31*1*2)</f>
        <v/>
      </c>
      <c r="G31" s="117" t="s">
        <v>99</v>
      </c>
      <c r="H31" s="117" t="s">
        <v>109</v>
      </c>
      <c r="I31" s="118" t="s">
        <v>96</v>
      </c>
      <c r="J31" s="118">
        <v>9</v>
      </c>
    </row>
    <row r="32" spans="1:18" x14ac:dyDescent="0.25">
      <c r="A32" s="15" t="s">
        <v>80</v>
      </c>
      <c r="B32" s="15">
        <v>10</v>
      </c>
      <c r="C32" s="26">
        <f>IF(OR(B32=0,B32=""),"",B32*3)</f>
        <v>30</v>
      </c>
      <c r="D32" s="15">
        <v>5</v>
      </c>
      <c r="E32" s="26">
        <f>IF(OR(D32=0,D32=""),"",D32*3*3)</f>
        <v>45</v>
      </c>
      <c r="G32" s="117" t="s">
        <v>99</v>
      </c>
      <c r="H32" s="117" t="s">
        <v>110</v>
      </c>
      <c r="I32" s="118" t="s">
        <v>97</v>
      </c>
      <c r="J32" s="118">
        <v>11</v>
      </c>
    </row>
    <row r="33" spans="1:18" ht="17.25" thickBot="1" x14ac:dyDescent="0.3">
      <c r="A33" s="46" t="s">
        <v>73</v>
      </c>
      <c r="B33" s="46">
        <v>1</v>
      </c>
      <c r="C33" s="50">
        <f>IF(OR(B33=0,B33=""),"",B33*1)</f>
        <v>1</v>
      </c>
      <c r="D33" s="48"/>
      <c r="E33" s="51" t="str">
        <f>IF(OR(D33=0,D33=""),"",D33*1*3)</f>
        <v/>
      </c>
      <c r="G33" s="119" t="s">
        <v>100</v>
      </c>
      <c r="H33" s="119" t="s">
        <v>111</v>
      </c>
      <c r="I33" s="118" t="s">
        <v>124</v>
      </c>
      <c r="J33" s="118">
        <v>5</v>
      </c>
    </row>
    <row r="34" spans="1:18" ht="20.25" thickTop="1" thickBot="1" x14ac:dyDescent="0.3">
      <c r="A34" s="21" t="s">
        <v>77</v>
      </c>
      <c r="B34" s="28">
        <f>IF(SUM(B$22:B$33)=0,"",SUM(B$22:B$33))</f>
        <v>561</v>
      </c>
      <c r="C34" s="42">
        <f>IF(SUM(C$22:C$33)=0,"",SUM(C$22:C$33))</f>
        <v>556</v>
      </c>
      <c r="D34" s="29">
        <f>IF(SUM(D$22:D$33)=0,"",SUM(D$22:D$33))</f>
        <v>42</v>
      </c>
      <c r="E34" s="42">
        <f>IF(SUM(E$22:E$33)=0,"",SUM(E$22:E$33))</f>
        <v>50.4</v>
      </c>
      <c r="G34" s="119" t="s">
        <v>100</v>
      </c>
      <c r="H34" s="119" t="s">
        <v>112</v>
      </c>
      <c r="I34" s="118" t="s">
        <v>118</v>
      </c>
      <c r="J34" s="118">
        <v>7</v>
      </c>
    </row>
    <row r="35" spans="1:18" ht="20.25" thickTop="1" thickBot="1" x14ac:dyDescent="0.3">
      <c r="A35" s="27" t="s">
        <v>76</v>
      </c>
      <c r="B35" s="43">
        <f>IF(SUM(B$28:B$33)=0,"",SUM(B$28:B$33))</f>
        <v>48</v>
      </c>
      <c r="C35" s="31"/>
      <c r="D35" s="43">
        <f>IF(SUM(D$28:D$33)=0,"",SUM(D$28:D$33))</f>
        <v>12</v>
      </c>
      <c r="E35" s="32"/>
      <c r="G35" s="119" t="s">
        <v>100</v>
      </c>
      <c r="H35" s="117" t="s">
        <v>113</v>
      </c>
      <c r="I35" s="118" t="s">
        <v>120</v>
      </c>
      <c r="J35" s="118">
        <v>7</v>
      </c>
    </row>
    <row r="36" spans="1:18" ht="17.25" thickTop="1" x14ac:dyDescent="0.25">
      <c r="G36" s="117" t="s">
        <v>101</v>
      </c>
      <c r="H36" s="117" t="s">
        <v>108</v>
      </c>
      <c r="I36" s="118" t="s">
        <v>122</v>
      </c>
      <c r="J36" s="118">
        <v>15</v>
      </c>
    </row>
    <row r="37" spans="1:18" ht="18.75" x14ac:dyDescent="0.25">
      <c r="A37" s="37" t="s">
        <v>267</v>
      </c>
      <c r="O37" s="82"/>
      <c r="P37" s="82"/>
      <c r="Q37" s="83"/>
      <c r="R37" s="83"/>
    </row>
    <row r="38" spans="1:18" ht="19.5" thickBot="1" x14ac:dyDescent="0.3">
      <c r="A38" s="37" t="s">
        <v>129</v>
      </c>
      <c r="O38" s="82"/>
      <c r="P38" s="82"/>
      <c r="Q38" s="83"/>
      <c r="R38" s="83"/>
    </row>
    <row r="39" spans="1:18" s="87" customFormat="1" thickTop="1" x14ac:dyDescent="0.25">
      <c r="A39" s="84" t="s">
        <v>71</v>
      </c>
      <c r="B39" s="85" t="s">
        <v>70</v>
      </c>
      <c r="C39" s="88" t="s">
        <v>175</v>
      </c>
      <c r="D39" s="91" t="s">
        <v>150</v>
      </c>
      <c r="E39" s="92" t="s">
        <v>151</v>
      </c>
      <c r="F39" s="92" t="s">
        <v>152</v>
      </c>
      <c r="G39" s="92" t="s">
        <v>153</v>
      </c>
      <c r="H39" s="92" t="s">
        <v>154</v>
      </c>
      <c r="I39" s="92" t="s">
        <v>155</v>
      </c>
      <c r="J39" s="92" t="s">
        <v>156</v>
      </c>
      <c r="K39" s="92" t="s">
        <v>157</v>
      </c>
      <c r="L39" s="92" t="s">
        <v>158</v>
      </c>
      <c r="M39" s="92" t="s">
        <v>159</v>
      </c>
      <c r="N39" s="92" t="s">
        <v>160</v>
      </c>
      <c r="O39" s="93" t="s">
        <v>161</v>
      </c>
      <c r="P39" s="86"/>
    </row>
    <row r="40" spans="1:18" x14ac:dyDescent="0.25">
      <c r="A40" s="15" t="s">
        <v>83</v>
      </c>
      <c r="B40" s="4">
        <v>180</v>
      </c>
      <c r="C40" s="10">
        <v>10</v>
      </c>
      <c r="D40" s="94">
        <v>100</v>
      </c>
      <c r="E40" s="95">
        <v>200</v>
      </c>
      <c r="F40" s="95">
        <v>300</v>
      </c>
      <c r="G40" s="95"/>
      <c r="H40" s="95"/>
      <c r="I40" s="95"/>
      <c r="J40" s="95"/>
      <c r="K40" s="95"/>
      <c r="L40" s="95"/>
      <c r="M40" s="96"/>
      <c r="N40" s="96"/>
      <c r="O40" s="97"/>
      <c r="P40" s="83"/>
    </row>
    <row r="41" spans="1:18" x14ac:dyDescent="0.25">
      <c r="A41" s="46" t="s">
        <v>67</v>
      </c>
      <c r="B41" s="46">
        <v>2</v>
      </c>
      <c r="C41" s="89"/>
      <c r="D41" s="98">
        <v>1</v>
      </c>
      <c r="E41" s="99">
        <v>2</v>
      </c>
      <c r="F41" s="99">
        <v>3</v>
      </c>
      <c r="G41" s="99"/>
      <c r="H41" s="99"/>
      <c r="I41" s="99"/>
      <c r="J41" s="99"/>
      <c r="K41" s="99"/>
      <c r="L41" s="99"/>
      <c r="M41" s="100"/>
      <c r="N41" s="100"/>
      <c r="O41" s="101"/>
      <c r="P41" s="83"/>
    </row>
    <row r="42" spans="1:18" x14ac:dyDescent="0.25">
      <c r="A42" s="15" t="s">
        <v>84</v>
      </c>
      <c r="B42" s="4">
        <v>90</v>
      </c>
      <c r="C42" s="10">
        <v>-5</v>
      </c>
      <c r="D42" s="94"/>
      <c r="E42" s="95"/>
      <c r="F42" s="95"/>
      <c r="G42" s="95"/>
      <c r="H42" s="95"/>
      <c r="I42" s="95"/>
      <c r="J42" s="95"/>
      <c r="K42" s="95"/>
      <c r="L42" s="95"/>
      <c r="M42" s="96"/>
      <c r="N42" s="96"/>
      <c r="O42" s="97"/>
      <c r="P42" s="83"/>
    </row>
    <row r="43" spans="1:18" x14ac:dyDescent="0.25">
      <c r="A43" s="46" t="s">
        <v>68</v>
      </c>
      <c r="B43" s="46"/>
      <c r="C43" s="89"/>
      <c r="D43" s="98"/>
      <c r="E43" s="99"/>
      <c r="F43" s="99"/>
      <c r="G43" s="99"/>
      <c r="H43" s="99"/>
      <c r="I43" s="99"/>
      <c r="J43" s="99"/>
      <c r="K43" s="99"/>
      <c r="L43" s="99"/>
      <c r="M43" s="100"/>
      <c r="N43" s="100"/>
      <c r="O43" s="101"/>
      <c r="P43" s="83"/>
    </row>
    <row r="44" spans="1:18" x14ac:dyDescent="0.25">
      <c r="A44" s="15" t="s">
        <v>85</v>
      </c>
      <c r="B44" s="4"/>
      <c r="C44" s="10"/>
      <c r="D44" s="94"/>
      <c r="E44" s="95"/>
      <c r="F44" s="95"/>
      <c r="G44" s="95">
        <v>160</v>
      </c>
      <c r="H44" s="95"/>
      <c r="I44" s="95"/>
      <c r="J44" s="95"/>
      <c r="K44" s="95"/>
      <c r="L44" s="95"/>
      <c r="M44" s="96"/>
      <c r="N44" s="96"/>
      <c r="O44" s="97"/>
      <c r="P44" s="83"/>
    </row>
    <row r="45" spans="1:18" x14ac:dyDescent="0.25">
      <c r="A45" s="46" t="s">
        <v>75</v>
      </c>
      <c r="B45" s="46"/>
      <c r="C45" s="89"/>
      <c r="D45" s="98"/>
      <c r="E45" s="99"/>
      <c r="F45" s="99"/>
      <c r="G45" s="99">
        <v>1</v>
      </c>
      <c r="H45" s="99"/>
      <c r="I45" s="99"/>
      <c r="J45" s="99"/>
      <c r="K45" s="99"/>
      <c r="L45" s="99"/>
      <c r="M45" s="100"/>
      <c r="N45" s="100"/>
      <c r="O45" s="101"/>
      <c r="P45" s="83"/>
    </row>
    <row r="46" spans="1:18" x14ac:dyDescent="0.25">
      <c r="A46" s="15" t="s">
        <v>82</v>
      </c>
      <c r="B46" s="4"/>
      <c r="C46" s="10"/>
      <c r="D46" s="94">
        <v>50</v>
      </c>
      <c r="E46" s="95">
        <v>15</v>
      </c>
      <c r="F46" s="95"/>
      <c r="G46" s="95"/>
      <c r="H46" s="95"/>
      <c r="I46" s="95"/>
      <c r="J46" s="95"/>
      <c r="K46" s="95"/>
      <c r="L46" s="95"/>
      <c r="M46" s="96"/>
      <c r="N46" s="96"/>
      <c r="O46" s="97"/>
      <c r="P46" s="83"/>
    </row>
    <row r="47" spans="1:18" x14ac:dyDescent="0.25">
      <c r="A47" s="46" t="s">
        <v>74</v>
      </c>
      <c r="B47" s="46"/>
      <c r="C47" s="89"/>
      <c r="D47" s="98"/>
      <c r="E47" s="99"/>
      <c r="F47" s="99"/>
      <c r="G47" s="99"/>
      <c r="H47" s="99"/>
      <c r="I47" s="99"/>
      <c r="J47" s="99"/>
      <c r="K47" s="99"/>
      <c r="L47" s="99"/>
      <c r="M47" s="100"/>
      <c r="N47" s="100"/>
      <c r="O47" s="101"/>
      <c r="P47" s="83"/>
    </row>
    <row r="48" spans="1:18" x14ac:dyDescent="0.25">
      <c r="A48" s="15" t="s">
        <v>81</v>
      </c>
      <c r="B48" s="4"/>
      <c r="C48" s="10"/>
      <c r="D48" s="94"/>
      <c r="E48" s="95"/>
      <c r="F48" s="95">
        <v>40</v>
      </c>
      <c r="G48" s="95"/>
      <c r="H48" s="95"/>
      <c r="I48" s="95"/>
      <c r="J48" s="95"/>
      <c r="K48" s="95"/>
      <c r="L48" s="95"/>
      <c r="M48" s="96"/>
      <c r="N48" s="96"/>
      <c r="O48" s="97"/>
      <c r="P48" s="83"/>
    </row>
    <row r="49" spans="1:18" x14ac:dyDescent="0.25">
      <c r="A49" s="46" t="s">
        <v>72</v>
      </c>
      <c r="B49" s="46"/>
      <c r="C49" s="89"/>
      <c r="D49" s="98"/>
      <c r="E49" s="99"/>
      <c r="F49" s="99">
        <v>1</v>
      </c>
      <c r="G49" s="99"/>
      <c r="H49" s="99"/>
      <c r="I49" s="99"/>
      <c r="J49" s="99"/>
      <c r="K49" s="99"/>
      <c r="L49" s="99"/>
      <c r="M49" s="100"/>
      <c r="N49" s="100"/>
      <c r="O49" s="101"/>
      <c r="P49" s="83"/>
    </row>
    <row r="50" spans="1:18" x14ac:dyDescent="0.25">
      <c r="A50" s="15" t="s">
        <v>80</v>
      </c>
      <c r="B50" s="4"/>
      <c r="C50" s="10"/>
      <c r="D50" s="94"/>
      <c r="E50" s="95"/>
      <c r="F50" s="95">
        <v>8</v>
      </c>
      <c r="G50" s="95"/>
      <c r="H50" s="95"/>
      <c r="I50" s="95"/>
      <c r="J50" s="95"/>
      <c r="K50" s="95"/>
      <c r="L50" s="95"/>
      <c r="M50" s="96"/>
      <c r="N50" s="96"/>
      <c r="O50" s="97"/>
      <c r="P50" s="83"/>
    </row>
    <row r="51" spans="1:18" ht="17.25" thickBot="1" x14ac:dyDescent="0.3">
      <c r="A51" s="46" t="s">
        <v>73</v>
      </c>
      <c r="B51" s="46"/>
      <c r="C51" s="89"/>
      <c r="D51" s="98"/>
      <c r="E51" s="99"/>
      <c r="F51" s="99">
        <v>2</v>
      </c>
      <c r="G51" s="99"/>
      <c r="H51" s="99"/>
      <c r="I51" s="99"/>
      <c r="J51" s="99"/>
      <c r="K51" s="99"/>
      <c r="L51" s="99"/>
      <c r="M51" s="100"/>
      <c r="N51" s="100"/>
      <c r="O51" s="101"/>
      <c r="P51" s="83"/>
    </row>
    <row r="52" spans="1:18" ht="20.25" thickTop="1" thickBot="1" x14ac:dyDescent="0.3">
      <c r="A52" s="27" t="s">
        <v>174</v>
      </c>
      <c r="B52" s="42">
        <f>SUM(B40:B51)</f>
        <v>272</v>
      </c>
      <c r="C52" s="42">
        <f>SUM(C40:C43)*4+SUM(C44:C49)*2+SUM(C50:C51)*3</f>
        <v>20</v>
      </c>
      <c r="D52" s="102">
        <f>IF(SUM(D40:D51)=0,"",SUM(D40:D51))</f>
        <v>151</v>
      </c>
      <c r="E52" s="103">
        <f t="shared" ref="E52:O52" si="0">IF(SUM(E40:E51)=0,"",SUM(E40:E51))</f>
        <v>217</v>
      </c>
      <c r="F52" s="103">
        <f t="shared" si="0"/>
        <v>354</v>
      </c>
      <c r="G52" s="103">
        <f t="shared" si="0"/>
        <v>161</v>
      </c>
      <c r="H52" s="103" t="str">
        <f t="shared" si="0"/>
        <v/>
      </c>
      <c r="I52" s="103" t="str">
        <f t="shared" si="0"/>
        <v/>
      </c>
      <c r="J52" s="103" t="str">
        <f t="shared" si="0"/>
        <v/>
      </c>
      <c r="K52" s="103" t="str">
        <f t="shared" si="0"/>
        <v/>
      </c>
      <c r="L52" s="103" t="str">
        <f t="shared" si="0"/>
        <v/>
      </c>
      <c r="M52" s="104" t="str">
        <f t="shared" si="0"/>
        <v/>
      </c>
      <c r="N52" s="104" t="str">
        <f t="shared" si="0"/>
        <v/>
      </c>
      <c r="O52" s="105" t="str">
        <f t="shared" si="0"/>
        <v/>
      </c>
      <c r="P52" s="83"/>
    </row>
    <row r="53" spans="1:18" ht="17.25" thickTop="1" x14ac:dyDescent="0.25">
      <c r="O53" s="82"/>
      <c r="P53" s="82"/>
      <c r="Q53" s="83"/>
      <c r="R53" s="83"/>
    </row>
    <row r="54" spans="1:18" hidden="1" x14ac:dyDescent="0.25">
      <c r="O54" s="82"/>
      <c r="P54" s="82"/>
      <c r="Q54" s="83"/>
      <c r="R54" s="83"/>
    </row>
    <row r="55" spans="1:18" ht="18.75" x14ac:dyDescent="0.25">
      <c r="A55" s="37" t="s">
        <v>165</v>
      </c>
    </row>
    <row r="56" spans="1:18" ht="18.75" x14ac:dyDescent="0.25">
      <c r="A56" s="37" t="s">
        <v>166</v>
      </c>
    </row>
    <row r="57" spans="1:18" ht="17.25" thickBot="1" x14ac:dyDescent="0.3">
      <c r="A57" s="77" t="s">
        <v>163</v>
      </c>
      <c r="B57" s="52" t="s">
        <v>131</v>
      </c>
      <c r="C57" s="52" t="s">
        <v>132</v>
      </c>
      <c r="D57" s="52" t="s">
        <v>133</v>
      </c>
      <c r="E57" s="52" t="s">
        <v>134</v>
      </c>
      <c r="F57" s="52" t="s">
        <v>136</v>
      </c>
      <c r="G57" s="219" t="s">
        <v>138</v>
      </c>
      <c r="H57" s="45"/>
    </row>
    <row r="58" spans="1:18" ht="17.25" thickTop="1" x14ac:dyDescent="0.25">
      <c r="A58" s="58" t="s">
        <v>130</v>
      </c>
      <c r="B58" s="59">
        <v>1</v>
      </c>
      <c r="C58" s="59">
        <v>5</v>
      </c>
      <c r="D58" s="59">
        <v>2</v>
      </c>
      <c r="E58" s="59">
        <v>3</v>
      </c>
      <c r="F58" s="60">
        <f>SUM(B58:E58)</f>
        <v>11</v>
      </c>
      <c r="G58" s="353">
        <f>IF(AND($B$17="是",F59/4&gt;F58/2),F58+F58/2,IF(AND($B$17="否",F59/4&gt;F58/3),F58+F58/3,F58+F59/4))</f>
        <v>14.25</v>
      </c>
    </row>
    <row r="59" spans="1:18" ht="17.25" thickBot="1" x14ac:dyDescent="0.3">
      <c r="A59" s="61" t="s">
        <v>135</v>
      </c>
      <c r="B59" s="4">
        <v>5</v>
      </c>
      <c r="C59" s="4">
        <v>3</v>
      </c>
      <c r="D59" s="4">
        <v>0</v>
      </c>
      <c r="E59" s="4">
        <v>5</v>
      </c>
      <c r="F59" s="62">
        <f>SUM(B59:E59)</f>
        <v>13</v>
      </c>
      <c r="G59" s="354"/>
    </row>
    <row r="60" spans="1:18" ht="17.25" thickTop="1" x14ac:dyDescent="0.25">
      <c r="A60" s="61" t="s">
        <v>140</v>
      </c>
      <c r="B60" s="4">
        <v>-1</v>
      </c>
      <c r="C60" s="4"/>
      <c r="D60" s="4"/>
      <c r="E60" s="4">
        <v>3</v>
      </c>
      <c r="F60" s="62">
        <f>SUM(B60:E60)</f>
        <v>2</v>
      </c>
      <c r="G60" s="353">
        <f>IF(AND($B$17="是",SUM(F61,F59)/4&gt;SUM(F60,F58)/2),SUM(F60,F58)+SUM(F60,F58)/2,IF(AND($B$17="否",SUM(F61,F59)/4&gt;SUM(F60,F58)/3),SUM(F60,F58)+SUM(F60,F58)/3,SUM(F60,F58)+SUM(F61,F59/4)))</f>
        <v>18.25</v>
      </c>
    </row>
    <row r="61" spans="1:18" ht="17.25" thickBot="1" x14ac:dyDescent="0.3">
      <c r="A61" s="63" t="s">
        <v>141</v>
      </c>
      <c r="B61" s="64"/>
      <c r="C61" s="64">
        <v>-3</v>
      </c>
      <c r="D61" s="64"/>
      <c r="E61" s="64">
        <v>5</v>
      </c>
      <c r="F61" s="65">
        <f>SUM(B61:E61)</f>
        <v>2</v>
      </c>
      <c r="G61" s="354"/>
    </row>
    <row r="62" spans="1:18" s="55" customFormat="1" ht="17.25" thickTop="1" x14ac:dyDescent="0.25">
      <c r="A62" s="53"/>
      <c r="B62" s="53"/>
      <c r="C62" s="53"/>
      <c r="D62" s="53"/>
      <c r="E62" s="53"/>
      <c r="F62" s="53"/>
      <c r="G62" s="54"/>
    </row>
    <row r="63" spans="1:18" ht="18.75" x14ac:dyDescent="0.25">
      <c r="A63" s="37" t="s">
        <v>426</v>
      </c>
    </row>
    <row r="64" spans="1:18" ht="18.75" x14ac:dyDescent="0.25">
      <c r="A64" s="37" t="s">
        <v>598</v>
      </c>
    </row>
    <row r="65" spans="1:12" s="55" customFormat="1" ht="17.25" thickBot="1" x14ac:dyDescent="0.3">
      <c r="A65" s="69" t="s">
        <v>164</v>
      </c>
      <c r="B65" s="70" t="s">
        <v>131</v>
      </c>
      <c r="C65" s="70" t="s">
        <v>132</v>
      </c>
      <c r="D65" s="70" t="s">
        <v>133</v>
      </c>
      <c r="E65" s="70" t="s">
        <v>134</v>
      </c>
      <c r="F65" s="70" t="s">
        <v>136</v>
      </c>
      <c r="G65"/>
      <c r="H65"/>
      <c r="I65"/>
      <c r="J65"/>
      <c r="K65"/>
      <c r="L65"/>
    </row>
    <row r="66" spans="1:12" ht="17.25" thickTop="1" x14ac:dyDescent="0.25">
      <c r="A66" s="66" t="s">
        <v>147</v>
      </c>
      <c r="B66" s="59">
        <f>IF(SUM(B68:B80)=0,"",SUM(B68:B80))</f>
        <v>5</v>
      </c>
      <c r="C66" s="59">
        <f>IF(SUM(C68:C80)=0,"",SUM(C68:C80))</f>
        <v>2</v>
      </c>
      <c r="D66" s="59">
        <f>IF(SUM(D68:D80)=0,"",SUM(D68:D80))</f>
        <v>5</v>
      </c>
      <c r="E66" s="59">
        <f>IF(SUM(E68:E80)=0,"",SUM(E68:E80))</f>
        <v>2</v>
      </c>
      <c r="F66" s="60">
        <f>SUM(B66:E66)</f>
        <v>14</v>
      </c>
    </row>
    <row r="67" spans="1:12" ht="17.25" thickBot="1" x14ac:dyDescent="0.3">
      <c r="A67" s="67" t="s">
        <v>422</v>
      </c>
      <c r="B67" s="64"/>
      <c r="C67" s="64">
        <v>-3</v>
      </c>
      <c r="D67" s="64"/>
      <c r="E67" s="64">
        <v>5</v>
      </c>
      <c r="F67" s="65">
        <f>SUM(B67:E67)</f>
        <v>2</v>
      </c>
    </row>
    <row r="68" spans="1:12" ht="17.25" thickTop="1" x14ac:dyDescent="0.25">
      <c r="A68" s="220" t="s">
        <v>177</v>
      </c>
      <c r="B68" s="106">
        <v>1</v>
      </c>
      <c r="C68" s="106"/>
      <c r="D68" s="106"/>
      <c r="E68" s="106"/>
      <c r="F68" s="107">
        <f t="shared" ref="F68:F80" si="1">SUM(B68:E68)</f>
        <v>1</v>
      </c>
    </row>
    <row r="69" spans="1:12" x14ac:dyDescent="0.25">
      <c r="A69" s="221" t="s">
        <v>149</v>
      </c>
      <c r="B69" s="106">
        <v>1</v>
      </c>
      <c r="C69" s="106"/>
      <c r="D69" s="106"/>
      <c r="E69" s="106"/>
      <c r="F69" s="107">
        <f t="shared" si="1"/>
        <v>1</v>
      </c>
    </row>
    <row r="70" spans="1:12" x14ac:dyDescent="0.25">
      <c r="A70" s="222" t="s">
        <v>151</v>
      </c>
      <c r="B70" s="108"/>
      <c r="C70" s="108">
        <v>1</v>
      </c>
      <c r="D70" s="108"/>
      <c r="E70" s="108"/>
      <c r="F70" s="109">
        <f t="shared" si="1"/>
        <v>1</v>
      </c>
    </row>
    <row r="71" spans="1:12" x14ac:dyDescent="0.25">
      <c r="A71" s="222" t="s">
        <v>152</v>
      </c>
      <c r="B71" s="108"/>
      <c r="C71" s="108"/>
      <c r="D71" s="108">
        <v>1</v>
      </c>
      <c r="E71" s="108"/>
      <c r="F71" s="109">
        <f t="shared" si="1"/>
        <v>1</v>
      </c>
    </row>
    <row r="72" spans="1:12" x14ac:dyDescent="0.25">
      <c r="A72" s="222" t="s">
        <v>153</v>
      </c>
      <c r="B72" s="108">
        <v>1</v>
      </c>
      <c r="C72" s="108"/>
      <c r="D72" s="108"/>
      <c r="E72" s="108">
        <v>1</v>
      </c>
      <c r="F72" s="109">
        <f t="shared" si="1"/>
        <v>2</v>
      </c>
    </row>
    <row r="73" spans="1:12" x14ac:dyDescent="0.25">
      <c r="A73" s="222" t="s">
        <v>154</v>
      </c>
      <c r="B73" s="108"/>
      <c r="C73" s="108"/>
      <c r="D73" s="108">
        <v>1</v>
      </c>
      <c r="E73" s="108"/>
      <c r="F73" s="109">
        <f t="shared" si="1"/>
        <v>1</v>
      </c>
    </row>
    <row r="74" spans="1:12" x14ac:dyDescent="0.25">
      <c r="A74" s="222" t="s">
        <v>155</v>
      </c>
      <c r="B74" s="108"/>
      <c r="C74" s="108"/>
      <c r="D74" s="108">
        <v>1</v>
      </c>
      <c r="E74" s="108"/>
      <c r="F74" s="109">
        <f t="shared" si="1"/>
        <v>1</v>
      </c>
    </row>
    <row r="75" spans="1:12" x14ac:dyDescent="0.25">
      <c r="A75" s="222" t="s">
        <v>156</v>
      </c>
      <c r="B75" s="108">
        <v>1</v>
      </c>
      <c r="C75" s="108"/>
      <c r="D75" s="108"/>
      <c r="E75" s="108"/>
      <c r="F75" s="109">
        <f t="shared" si="1"/>
        <v>1</v>
      </c>
    </row>
    <row r="76" spans="1:12" x14ac:dyDescent="0.25">
      <c r="A76" s="222" t="s">
        <v>157</v>
      </c>
      <c r="B76" s="108"/>
      <c r="C76" s="108">
        <v>1</v>
      </c>
      <c r="D76" s="108"/>
      <c r="E76" s="108"/>
      <c r="F76" s="109">
        <f t="shared" si="1"/>
        <v>1</v>
      </c>
    </row>
    <row r="77" spans="1:12" x14ac:dyDescent="0.25">
      <c r="A77" s="223" t="s">
        <v>158</v>
      </c>
      <c r="B77" s="110"/>
      <c r="C77" s="110"/>
      <c r="D77" s="110">
        <v>1</v>
      </c>
      <c r="E77" s="110"/>
      <c r="F77" s="111">
        <f t="shared" si="1"/>
        <v>1</v>
      </c>
    </row>
    <row r="78" spans="1:12" x14ac:dyDescent="0.25">
      <c r="A78" s="223" t="s">
        <v>159</v>
      </c>
      <c r="B78" s="110"/>
      <c r="C78" s="110"/>
      <c r="D78" s="110"/>
      <c r="E78" s="110">
        <v>1</v>
      </c>
      <c r="F78" s="111">
        <f t="shared" si="1"/>
        <v>1</v>
      </c>
    </row>
    <row r="79" spans="1:12" x14ac:dyDescent="0.25">
      <c r="A79" s="223" t="s">
        <v>160</v>
      </c>
      <c r="B79" s="110"/>
      <c r="C79" s="110"/>
      <c r="D79" s="110">
        <v>1</v>
      </c>
      <c r="E79" s="110"/>
      <c r="F79" s="111">
        <f t="shared" si="1"/>
        <v>1</v>
      </c>
    </row>
    <row r="80" spans="1:12" x14ac:dyDescent="0.25">
      <c r="A80" s="222" t="s">
        <v>161</v>
      </c>
      <c r="B80" s="108">
        <v>1</v>
      </c>
      <c r="C80" s="108"/>
      <c r="D80" s="108"/>
      <c r="E80" s="108"/>
      <c r="F80" s="109">
        <f t="shared" si="1"/>
        <v>1</v>
      </c>
    </row>
    <row r="82" spans="1:12" ht="18.75" x14ac:dyDescent="0.25">
      <c r="A82" s="37" t="s">
        <v>425</v>
      </c>
    </row>
    <row r="83" spans="1:12" ht="18.75" x14ac:dyDescent="0.25">
      <c r="A83" s="37" t="s">
        <v>421</v>
      </c>
    </row>
    <row r="84" spans="1:12" s="55" customFormat="1" ht="17.25" thickBot="1" x14ac:dyDescent="0.3">
      <c r="A84" s="231" t="s">
        <v>164</v>
      </c>
      <c r="B84" s="232" t="s">
        <v>131</v>
      </c>
      <c r="C84" s="232" t="s">
        <v>132</v>
      </c>
      <c r="D84" s="232" t="s">
        <v>133</v>
      </c>
      <c r="E84" s="232" t="s">
        <v>134</v>
      </c>
      <c r="F84" s="232" t="s">
        <v>136</v>
      </c>
      <c r="G84" s="44" t="s">
        <v>148</v>
      </c>
      <c r="H84"/>
      <c r="I84"/>
      <c r="J84"/>
      <c r="K84"/>
      <c r="L84"/>
    </row>
    <row r="85" spans="1:12" ht="18" thickTop="1" thickBot="1" x14ac:dyDescent="0.3">
      <c r="A85" s="66" t="s">
        <v>147</v>
      </c>
      <c r="B85" s="59">
        <f>IF(SUM(B87:B99)=0,"",SUM(B87:B99))</f>
        <v>49</v>
      </c>
      <c r="C85" s="59">
        <f>IF(SUM(C87:C99)=0,"",SUM(C87:C99))</f>
        <v>29</v>
      </c>
      <c r="D85" s="59">
        <f>IF(SUM(D87:D99)=0,"",SUM(D87:D99))</f>
        <v>30</v>
      </c>
      <c r="E85" s="59">
        <f>IF(SUM(E87:E99)=0,"",SUM(E87:E99))</f>
        <v>8</v>
      </c>
      <c r="F85" s="60">
        <f>SUM(B85:E85)</f>
        <v>116</v>
      </c>
      <c r="G85" s="56"/>
    </row>
    <row r="86" spans="1:12" ht="18" thickTop="1" thickBot="1" x14ac:dyDescent="0.3">
      <c r="A86" s="67" t="s">
        <v>423</v>
      </c>
      <c r="B86" s="64"/>
      <c r="C86" s="64">
        <v>-3</v>
      </c>
      <c r="D86" s="64"/>
      <c r="E86" s="64">
        <v>2</v>
      </c>
      <c r="F86" s="65">
        <f>SUM(B86:E86)</f>
        <v>-1</v>
      </c>
      <c r="G86" s="57"/>
    </row>
    <row r="87" spans="1:12" ht="18" thickTop="1" thickBot="1" x14ac:dyDescent="0.3">
      <c r="A87" s="233" t="s">
        <v>424</v>
      </c>
      <c r="B87" s="106"/>
      <c r="C87" s="106"/>
      <c r="D87" s="106"/>
      <c r="E87" s="106"/>
      <c r="F87" s="107">
        <f t="shared" ref="F87:F99" si="2">SUM(B87:E87)</f>
        <v>0</v>
      </c>
      <c r="G87" s="56"/>
    </row>
    <row r="88" spans="1:12" ht="18" thickTop="1" thickBot="1" x14ac:dyDescent="0.3">
      <c r="A88" s="234" t="s">
        <v>149</v>
      </c>
      <c r="B88" s="106">
        <v>5</v>
      </c>
      <c r="C88" s="106">
        <v>3</v>
      </c>
      <c r="D88" s="106">
        <v>2</v>
      </c>
      <c r="E88" s="106"/>
      <c r="F88" s="107">
        <f t="shared" si="2"/>
        <v>10</v>
      </c>
      <c r="G88" s="112">
        <v>28.5</v>
      </c>
    </row>
    <row r="89" spans="1:12" ht="18" thickTop="1" thickBot="1" x14ac:dyDescent="0.3">
      <c r="A89" s="235" t="s">
        <v>151</v>
      </c>
      <c r="B89" s="108">
        <v>1</v>
      </c>
      <c r="C89" s="108">
        <v>1</v>
      </c>
      <c r="D89" s="108">
        <v>7</v>
      </c>
      <c r="E89" s="108">
        <v>1</v>
      </c>
      <c r="F89" s="109">
        <f t="shared" si="2"/>
        <v>10</v>
      </c>
      <c r="G89" s="112" t="s">
        <v>162</v>
      </c>
    </row>
    <row r="90" spans="1:12" ht="18" thickTop="1" thickBot="1" x14ac:dyDescent="0.3">
      <c r="A90" s="235" t="s">
        <v>152</v>
      </c>
      <c r="B90" s="108">
        <v>13</v>
      </c>
      <c r="C90" s="108"/>
      <c r="D90" s="108"/>
      <c r="E90" s="108"/>
      <c r="F90" s="109">
        <f t="shared" si="2"/>
        <v>13</v>
      </c>
      <c r="G90" s="112" t="s">
        <v>162</v>
      </c>
    </row>
    <row r="91" spans="1:12" ht="18" thickTop="1" thickBot="1" x14ac:dyDescent="0.3">
      <c r="A91" s="235" t="s">
        <v>153</v>
      </c>
      <c r="B91" s="108">
        <v>7</v>
      </c>
      <c r="C91" s="108">
        <v>6</v>
      </c>
      <c r="D91" s="108">
        <v>1</v>
      </c>
      <c r="E91" s="108">
        <v>1</v>
      </c>
      <c r="F91" s="109">
        <f t="shared" si="2"/>
        <v>15</v>
      </c>
      <c r="G91" s="112" t="s">
        <v>162</v>
      </c>
    </row>
    <row r="92" spans="1:12" ht="18" thickTop="1" thickBot="1" x14ac:dyDescent="0.3">
      <c r="A92" s="235" t="s">
        <v>154</v>
      </c>
      <c r="B92" s="108"/>
      <c r="C92" s="108">
        <v>5</v>
      </c>
      <c r="D92" s="108">
        <v>2</v>
      </c>
      <c r="E92" s="108"/>
      <c r="F92" s="109">
        <f t="shared" si="2"/>
        <v>7</v>
      </c>
      <c r="G92" s="112" t="s">
        <v>162</v>
      </c>
    </row>
    <row r="93" spans="1:12" ht="18" thickTop="1" thickBot="1" x14ac:dyDescent="0.3">
      <c r="A93" s="235" t="s">
        <v>155</v>
      </c>
      <c r="B93" s="108">
        <v>3</v>
      </c>
      <c r="C93" s="108">
        <v>3</v>
      </c>
      <c r="D93" s="108">
        <v>1</v>
      </c>
      <c r="E93" s="108"/>
      <c r="F93" s="109">
        <f t="shared" si="2"/>
        <v>7</v>
      </c>
      <c r="G93" s="112" t="s">
        <v>162</v>
      </c>
    </row>
    <row r="94" spans="1:12" ht="18" thickTop="1" thickBot="1" x14ac:dyDescent="0.3">
      <c r="A94" s="235" t="s">
        <v>156</v>
      </c>
      <c r="B94" s="108">
        <v>8</v>
      </c>
      <c r="C94" s="108">
        <v>2</v>
      </c>
      <c r="D94" s="108">
        <v>4</v>
      </c>
      <c r="E94" s="108">
        <v>1</v>
      </c>
      <c r="F94" s="109">
        <f t="shared" si="2"/>
        <v>15</v>
      </c>
      <c r="G94" s="112" t="s">
        <v>162</v>
      </c>
    </row>
    <row r="95" spans="1:12" ht="18" thickTop="1" thickBot="1" x14ac:dyDescent="0.3">
      <c r="A95" s="235" t="s">
        <v>157</v>
      </c>
      <c r="B95" s="108">
        <v>11</v>
      </c>
      <c r="C95" s="108"/>
      <c r="D95" s="108"/>
      <c r="E95" s="108"/>
      <c r="F95" s="109">
        <f t="shared" si="2"/>
        <v>11</v>
      </c>
      <c r="G95" s="112" t="s">
        <v>162</v>
      </c>
    </row>
    <row r="96" spans="1:12" ht="18" thickTop="1" thickBot="1" x14ac:dyDescent="0.3">
      <c r="A96" s="236" t="s">
        <v>158</v>
      </c>
      <c r="B96" s="110"/>
      <c r="C96" s="110">
        <v>5</v>
      </c>
      <c r="D96" s="110">
        <v>5</v>
      </c>
      <c r="E96" s="110">
        <v>2</v>
      </c>
      <c r="F96" s="111">
        <f t="shared" si="2"/>
        <v>12</v>
      </c>
      <c r="G96" s="112" t="s">
        <v>162</v>
      </c>
    </row>
    <row r="97" spans="1:7" ht="18" thickTop="1" thickBot="1" x14ac:dyDescent="0.3">
      <c r="A97" s="236" t="s">
        <v>159</v>
      </c>
      <c r="B97" s="110"/>
      <c r="C97" s="110">
        <v>3</v>
      </c>
      <c r="D97" s="110">
        <v>3</v>
      </c>
      <c r="E97" s="110">
        <v>3</v>
      </c>
      <c r="F97" s="111">
        <f t="shared" si="2"/>
        <v>9</v>
      </c>
      <c r="G97" s="112" t="s">
        <v>162</v>
      </c>
    </row>
    <row r="98" spans="1:7" ht="18" thickTop="1" thickBot="1" x14ac:dyDescent="0.3">
      <c r="A98" s="236" t="s">
        <v>160</v>
      </c>
      <c r="B98" s="110"/>
      <c r="C98" s="110">
        <v>1</v>
      </c>
      <c r="D98" s="110">
        <v>2</v>
      </c>
      <c r="E98" s="110"/>
      <c r="F98" s="111">
        <f t="shared" si="2"/>
        <v>3</v>
      </c>
      <c r="G98" s="112" t="s">
        <v>162</v>
      </c>
    </row>
    <row r="99" spans="1:7" ht="18" thickTop="1" thickBot="1" x14ac:dyDescent="0.3">
      <c r="A99" s="235" t="s">
        <v>161</v>
      </c>
      <c r="B99" s="108">
        <v>1</v>
      </c>
      <c r="C99" s="108"/>
      <c r="D99" s="108">
        <v>3</v>
      </c>
      <c r="E99" s="108"/>
      <c r="F99" s="109">
        <f t="shared" si="2"/>
        <v>4</v>
      </c>
      <c r="G99" s="112" t="s">
        <v>162</v>
      </c>
    </row>
    <row r="100" spans="1:7" ht="19.5" thickTop="1" x14ac:dyDescent="0.25">
      <c r="A100" s="37" t="s">
        <v>178</v>
      </c>
    </row>
    <row r="101" spans="1:7" ht="18.75" x14ac:dyDescent="0.25">
      <c r="A101" s="37" t="s">
        <v>137</v>
      </c>
    </row>
    <row r="102" spans="1:7" x14ac:dyDescent="0.25">
      <c r="A102" s="75" t="s">
        <v>170</v>
      </c>
      <c r="B102" s="12" t="s">
        <v>142</v>
      </c>
      <c r="C102" s="12" t="s">
        <v>143</v>
      </c>
      <c r="D102" s="12" t="s">
        <v>144</v>
      </c>
      <c r="E102" s="12" t="s">
        <v>145</v>
      </c>
      <c r="F102" s="12" t="s">
        <v>146</v>
      </c>
    </row>
    <row r="103" spans="1:7" x14ac:dyDescent="0.25">
      <c r="A103" s="12" t="s">
        <v>167</v>
      </c>
      <c r="B103" s="78">
        <f>IF($A$17="學位學程","",IF(C34/G58=0,"",C34/G58))</f>
        <v>39.017543859649123</v>
      </c>
      <c r="C103" s="78">
        <f>IF($A$17="學位學程","",IF(B35/SUM(B58:D58)=0,"",B35/SUM(B58:D58)))</f>
        <v>6</v>
      </c>
      <c r="D103" s="79">
        <f>IF($A$17="學位學程","",IF(E58/F58=0,"",E58/F58))</f>
        <v>0.27272727272727271</v>
      </c>
      <c r="E103" s="80">
        <f>IF($A$17="學位學程","",F58-VLOOKUP($F$17,$I$22:$J$36,2,FALSE))</f>
        <v>2</v>
      </c>
      <c r="F103" s="90"/>
    </row>
    <row r="104" spans="1:7" x14ac:dyDescent="0.25">
      <c r="A104" s="12" t="s">
        <v>168</v>
      </c>
      <c r="B104" s="78">
        <f>IF($A$17="學位學程","",IF(SUM(C34,E34)/G60=0,"",SUM(C34,E34)/G60))</f>
        <v>33.227397260273975</v>
      </c>
      <c r="C104" s="78">
        <f>IF($A$17="學位學程","",IF(SUM(B35,D35)/SUM(B58:D58,B60:D60)=0,"",SUM(B35,D35)/SUM(B58:D58,B60:D60)))</f>
        <v>8.5714285714285712</v>
      </c>
      <c r="D104" s="79">
        <f>IF($A$17="學位學程","",IF(SUM(E58,E60)/SUM(F58,F60)=0,"",SUM(E58,E60)/SUM(F58,F60)))</f>
        <v>0.46153846153846156</v>
      </c>
      <c r="E104" s="80">
        <f>IF($A$17="學位學程","",SUM(F58,F60)-VLOOKUP($F$17,$I$22:$J$36,2,FALSE))</f>
        <v>4</v>
      </c>
      <c r="F104" s="90"/>
    </row>
    <row r="105" spans="1:7" x14ac:dyDescent="0.25">
      <c r="A105" s="74" t="s">
        <v>169</v>
      </c>
      <c r="B105" s="4" t="str">
        <f>IF(B103="","",IF(B103&gt;39.5,"不合格",IF(B103&gt;38,"待改善","")))</f>
        <v>待改善</v>
      </c>
      <c r="C105" s="4" t="str">
        <f>IF(C103="","",IF(C103&gt;20,"不合格",IF(C103&gt;19,"待改善","")))</f>
        <v/>
      </c>
      <c r="D105" s="4" t="str">
        <f>IF(D103="","",IF(D103&gt;0.3,"不合格",IF(D103&gt;0.285,"待改善","")))</f>
        <v/>
      </c>
      <c r="E105" s="4" t="str">
        <f>IF(E103&lt;0,"不合格","")</f>
        <v/>
      </c>
      <c r="F105" s="73"/>
    </row>
    <row r="106" spans="1:7" x14ac:dyDescent="0.25">
      <c r="A106" s="76" t="s">
        <v>171</v>
      </c>
      <c r="B106" s="71" t="s">
        <v>142</v>
      </c>
      <c r="C106" s="71" t="s">
        <v>143</v>
      </c>
      <c r="D106" s="71" t="s">
        <v>144</v>
      </c>
      <c r="E106" s="71" t="s">
        <v>145</v>
      </c>
      <c r="F106" s="71" t="s">
        <v>146</v>
      </c>
    </row>
    <row r="107" spans="1:7" x14ac:dyDescent="0.25">
      <c r="A107" s="71" t="s">
        <v>167</v>
      </c>
      <c r="B107" s="78" t="str">
        <f>IF($A$17="學位學程",IF(SUM(B52,D52:O52)/F85=0,"",SUM(B52,D52:O52)/F85),"")</f>
        <v/>
      </c>
      <c r="C107" s="81"/>
      <c r="D107" s="79" t="str">
        <f>IF($A$17="學位學程",IF(E66/F66=0,"",E66/F66),"")</f>
        <v/>
      </c>
      <c r="E107" s="81"/>
      <c r="F107" s="80" t="str">
        <f>IF($A$17="學位學程",F66-VLOOKUP($F$17,$I$22:$J$36,2,FALSE),"")</f>
        <v/>
      </c>
    </row>
    <row r="108" spans="1:7" x14ac:dyDescent="0.25">
      <c r="A108" s="71" t="s">
        <v>168</v>
      </c>
      <c r="B108" s="78" t="str">
        <f>IF($A$17="學位學程",IF(SUM(B52:C52,D52:O52)/SUM(F85:F86)=0,"",SUM(B52:C52,D52:O52)/SUM(F85:F86)),"")</f>
        <v/>
      </c>
      <c r="C108" s="81"/>
      <c r="D108" s="79" t="str">
        <f>IF($A$17="學位學程",IF(SUM(E66:E67)/SUM(F66:F67)=0,"",SUM(E66:E67)/SUM(F66:F67)),"")</f>
        <v/>
      </c>
      <c r="E108" s="81"/>
      <c r="F108" s="80" t="str">
        <f>IF($A$17="學位學程",SUM(F66:F67)-VLOOKUP($F$17,$I$22:$J$36,2,FALSE),"")</f>
        <v/>
      </c>
    </row>
    <row r="109" spans="1:7" x14ac:dyDescent="0.25">
      <c r="A109" s="74" t="s">
        <v>172</v>
      </c>
      <c r="B109" s="4" t="str">
        <f>IF(B107="","",IF(B107&gt;39.5,"不合格",IF(B107&gt;38,"待改善","")))</f>
        <v/>
      </c>
      <c r="C109" s="72"/>
      <c r="D109" s="4" t="str">
        <f>IF(D107="","",IF(D107&gt;0.3,"不合格",IF(D107&gt;0.285,"待改善","")))</f>
        <v/>
      </c>
      <c r="E109" s="72"/>
      <c r="F109" s="4" t="str">
        <f>IF(F107&lt;0,"不合格","")</f>
        <v/>
      </c>
    </row>
  </sheetData>
  <mergeCells count="2">
    <mergeCell ref="G58:G59"/>
    <mergeCell ref="G60:G61"/>
  </mergeCells>
  <phoneticPr fontId="2" type="noConversion"/>
  <conditionalFormatting sqref="B58:F62">
    <cfRule type="containsText" dxfId="11" priority="27" operator="containsText" text="待改善">
      <formula>NOT(ISERROR(SEARCH("待改善",B58)))</formula>
    </cfRule>
  </conditionalFormatting>
  <conditionalFormatting sqref="D22:D33">
    <cfRule type="cellIs" dxfId="10" priority="26" operator="lessThan">
      <formula>0</formula>
    </cfRule>
  </conditionalFormatting>
  <conditionalFormatting sqref="B66:F67">
    <cfRule type="cellIs" dxfId="9" priority="25" operator="lessThan">
      <formula>0</formula>
    </cfRule>
  </conditionalFormatting>
  <conditionalFormatting sqref="B68:F80">
    <cfRule type="cellIs" dxfId="8" priority="23" operator="lessThan">
      <formula>0</formula>
    </cfRule>
  </conditionalFormatting>
  <conditionalFormatting sqref="E103:E104 F107:F108">
    <cfRule type="cellIs" dxfId="7" priority="22" operator="lessThan">
      <formula>0</formula>
    </cfRule>
  </conditionalFormatting>
  <conditionalFormatting sqref="B85:F86">
    <cfRule type="cellIs" dxfId="6" priority="4" operator="lessThan">
      <formula>0</formula>
    </cfRule>
  </conditionalFormatting>
  <conditionalFormatting sqref="B87:F99">
    <cfRule type="cellIs" dxfId="5" priority="3" operator="lessThan">
      <formula>0</formula>
    </cfRule>
  </conditionalFormatting>
  <pageMargins left="0.23622047244094491" right="0.23622047244094491" top="0.26" bottom="0.35" header="0.2" footer="0.15748031496062992"/>
  <pageSetup paperSize="9" scale="72" fitToHeight="0" orientation="landscape" r:id="rId1"/>
  <headerFooter>
    <oddFooter>&amp;A&amp;R第 &amp;P 頁</oddFooter>
  </headerFooter>
  <rowBreaks count="1" manualBreakCount="1">
    <brk id="5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2"/>
  <sheetViews>
    <sheetView zoomScale="80" zoomScaleNormal="80" workbookViewId="0">
      <selection activeCell="A22" sqref="A22:J22"/>
    </sheetView>
  </sheetViews>
  <sheetFormatPr defaultColWidth="14.625" defaultRowHeight="15.75" x14ac:dyDescent="0.25"/>
  <cols>
    <col min="1" max="1" width="11.5" style="1" customWidth="1"/>
    <col min="2" max="2" width="26.125" style="1" customWidth="1"/>
    <col min="3" max="9" width="14.5" style="1" customWidth="1"/>
    <col min="10" max="10" width="15.5" style="1" customWidth="1"/>
    <col min="11" max="16384" width="14.625" style="1"/>
  </cols>
  <sheetData>
    <row r="1" spans="1:12" customFormat="1" ht="37.9" customHeight="1" x14ac:dyDescent="0.25">
      <c r="A1" t="s">
        <v>180</v>
      </c>
      <c r="C1" t="s">
        <v>181</v>
      </c>
      <c r="E1" t="s">
        <v>182</v>
      </c>
      <c r="G1" t="s">
        <v>183</v>
      </c>
      <c r="H1" s="1"/>
    </row>
    <row r="2" spans="1:12" s="20" customFormat="1" ht="19.5" x14ac:dyDescent="0.25">
      <c r="A2" s="20" t="s">
        <v>365</v>
      </c>
    </row>
    <row r="3" spans="1:12" ht="16.899999999999999" customHeight="1" x14ac:dyDescent="0.25">
      <c r="A3" s="1" t="s">
        <v>58</v>
      </c>
    </row>
    <row r="4" spans="1:12" x14ac:dyDescent="0.25">
      <c r="A4" s="126" t="s">
        <v>600</v>
      </c>
    </row>
    <row r="5" spans="1:12" x14ac:dyDescent="0.25">
      <c r="A5" s="126" t="s">
        <v>60</v>
      </c>
    </row>
    <row r="7" spans="1:12" s="3" customFormat="1" ht="49.15" customHeight="1" x14ac:dyDescent="0.25">
      <c r="A7" s="8" t="s">
        <v>8</v>
      </c>
      <c r="B7" s="8" t="s">
        <v>0</v>
      </c>
      <c r="C7" s="251" t="s">
        <v>552</v>
      </c>
      <c r="D7" s="251" t="s">
        <v>549</v>
      </c>
      <c r="E7" s="251" t="s">
        <v>550</v>
      </c>
      <c r="F7" s="251" t="s">
        <v>528</v>
      </c>
      <c r="G7" s="251" t="s">
        <v>536</v>
      </c>
      <c r="H7" s="251" t="s">
        <v>476</v>
      </c>
      <c r="I7" s="8" t="s">
        <v>537</v>
      </c>
      <c r="J7" s="8" t="s">
        <v>551</v>
      </c>
    </row>
    <row r="8" spans="1:12" s="5" customFormat="1" ht="40.15" customHeight="1" x14ac:dyDescent="0.25">
      <c r="A8" s="15">
        <v>1</v>
      </c>
      <c r="B8" s="22" t="s">
        <v>56</v>
      </c>
      <c r="C8" s="22"/>
      <c r="D8" s="22"/>
      <c r="E8" s="22"/>
      <c r="F8" s="22"/>
      <c r="G8" s="22"/>
      <c r="H8" s="319"/>
      <c r="I8" s="23" t="s">
        <v>61</v>
      </c>
      <c r="J8" s="23" t="s">
        <v>57</v>
      </c>
      <c r="K8" s="3"/>
      <c r="L8" s="3"/>
    </row>
    <row r="9" spans="1:12" s="5" customFormat="1" ht="25.9" customHeight="1" x14ac:dyDescent="0.25">
      <c r="A9" s="15">
        <v>2</v>
      </c>
      <c r="B9" s="15"/>
      <c r="C9" s="15"/>
      <c r="D9" s="15"/>
      <c r="E9" s="15"/>
      <c r="F9" s="15"/>
      <c r="G9" s="15"/>
      <c r="H9" s="15"/>
      <c r="I9" s="15"/>
      <c r="J9" s="15"/>
      <c r="K9" s="3"/>
      <c r="L9" s="3"/>
    </row>
    <row r="10" spans="1:12" s="5" customFormat="1" x14ac:dyDescent="0.25">
      <c r="A10" s="6"/>
      <c r="B10" s="6"/>
      <c r="C10" s="6"/>
      <c r="D10" s="6"/>
      <c r="E10" s="6"/>
      <c r="F10" s="6"/>
      <c r="G10" s="6"/>
    </row>
    <row r="12" spans="1:12" s="290" customFormat="1" ht="20.25" x14ac:dyDescent="0.25">
      <c r="A12" s="290" t="s">
        <v>553</v>
      </c>
    </row>
    <row r="13" spans="1:12" s="270" customFormat="1" ht="27" customHeight="1" x14ac:dyDescent="0.3">
      <c r="A13" s="357" t="s">
        <v>519</v>
      </c>
      <c r="B13" s="358"/>
      <c r="C13" s="358"/>
      <c r="D13" s="271"/>
      <c r="E13" s="271"/>
      <c r="F13" s="271"/>
      <c r="G13" s="271"/>
      <c r="H13" s="271"/>
      <c r="I13" s="271"/>
      <c r="J13" s="271"/>
    </row>
    <row r="14" spans="1:12" s="270" customFormat="1" ht="18" customHeight="1" x14ac:dyDescent="0.25">
      <c r="A14" s="359" t="s">
        <v>520</v>
      </c>
      <c r="B14" s="359"/>
      <c r="C14" s="359"/>
      <c r="D14" s="359"/>
      <c r="E14" s="359"/>
      <c r="F14" s="359"/>
      <c r="G14" s="359"/>
      <c r="H14" s="359"/>
      <c r="I14" s="359"/>
      <c r="J14" s="359"/>
    </row>
    <row r="15" spans="1:12" s="270" customFormat="1" ht="57.75" customHeight="1" x14ac:dyDescent="0.25">
      <c r="A15" s="359" t="s">
        <v>521</v>
      </c>
      <c r="B15" s="360"/>
      <c r="C15" s="360"/>
      <c r="D15" s="360"/>
      <c r="E15" s="360"/>
      <c r="F15" s="360"/>
      <c r="G15" s="360"/>
      <c r="H15" s="360"/>
      <c r="I15" s="360"/>
      <c r="J15" s="360"/>
    </row>
    <row r="16" spans="1:12" s="270" customFormat="1" ht="25.5" customHeight="1" x14ac:dyDescent="0.25">
      <c r="A16" s="355" t="s">
        <v>522</v>
      </c>
      <c r="B16" s="355"/>
      <c r="C16" s="355"/>
      <c r="D16" s="355"/>
      <c r="E16" s="355"/>
      <c r="F16" s="355"/>
      <c r="G16" s="355"/>
      <c r="H16" s="355"/>
      <c r="I16" s="355"/>
      <c r="J16" s="355"/>
    </row>
    <row r="17" spans="1:10" s="270" customFormat="1" ht="25.5" customHeight="1" x14ac:dyDescent="0.25">
      <c r="A17" s="361" t="s">
        <v>472</v>
      </c>
      <c r="B17" s="361"/>
      <c r="C17" s="361"/>
      <c r="D17" s="361"/>
      <c r="E17" s="361"/>
      <c r="F17" s="361"/>
      <c r="G17" s="361"/>
      <c r="H17" s="361"/>
      <c r="I17" s="361"/>
      <c r="J17" s="361"/>
    </row>
    <row r="18" spans="1:10" s="270" customFormat="1" ht="27.75" customHeight="1" x14ac:dyDescent="0.25">
      <c r="A18" s="361" t="s">
        <v>473</v>
      </c>
      <c r="B18" s="361"/>
      <c r="C18" s="361"/>
      <c r="D18" s="361"/>
      <c r="E18" s="361"/>
      <c r="F18" s="361"/>
      <c r="G18" s="361"/>
      <c r="H18" s="361"/>
      <c r="I18" s="361"/>
      <c r="J18" s="361"/>
    </row>
    <row r="19" spans="1:10" s="270" customFormat="1" ht="41.25" customHeight="1" x14ac:dyDescent="0.25">
      <c r="A19" s="355" t="s">
        <v>474</v>
      </c>
      <c r="B19" s="355"/>
      <c r="C19" s="355"/>
      <c r="D19" s="355"/>
      <c r="E19" s="355"/>
      <c r="F19" s="355"/>
      <c r="G19" s="355"/>
      <c r="H19" s="355"/>
      <c r="I19" s="355"/>
      <c r="J19" s="355"/>
    </row>
    <row r="20" spans="1:10" s="270" customFormat="1" ht="41.25" customHeight="1" x14ac:dyDescent="0.25">
      <c r="A20" s="291"/>
      <c r="B20" s="291"/>
      <c r="C20" s="291"/>
      <c r="D20" s="291"/>
      <c r="E20" s="291"/>
      <c r="F20" s="291"/>
      <c r="G20" s="291"/>
      <c r="H20" s="291"/>
      <c r="I20" s="291"/>
      <c r="J20" s="291"/>
    </row>
    <row r="21" spans="1:10" s="290" customFormat="1" ht="20.25" x14ac:dyDescent="0.25">
      <c r="A21" s="290" t="s">
        <v>554</v>
      </c>
    </row>
    <row r="22" spans="1:10" s="284" customFormat="1" ht="166.9" customHeight="1" x14ac:dyDescent="0.25">
      <c r="A22" s="356" t="s">
        <v>531</v>
      </c>
      <c r="B22" s="356"/>
      <c r="C22" s="356"/>
      <c r="D22" s="356"/>
      <c r="E22" s="356"/>
      <c r="F22" s="356"/>
      <c r="G22" s="356"/>
      <c r="H22" s="356"/>
      <c r="I22" s="356"/>
      <c r="J22" s="356"/>
    </row>
  </sheetData>
  <mergeCells count="8">
    <mergeCell ref="A19:J19"/>
    <mergeCell ref="A22:J22"/>
    <mergeCell ref="A13:C13"/>
    <mergeCell ref="A14:J14"/>
    <mergeCell ref="A15:J15"/>
    <mergeCell ref="A16:J16"/>
    <mergeCell ref="A17:J17"/>
    <mergeCell ref="A18:J18"/>
  </mergeCells>
  <phoneticPr fontId="1" type="noConversion"/>
  <pageMargins left="0.7" right="0.7" top="0.75" bottom="0.75" header="0.3" footer="0.3"/>
  <pageSetup paperSize="9"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37"/>
  <sheetViews>
    <sheetView workbookViewId="0">
      <selection activeCell="A5" sqref="A5"/>
    </sheetView>
  </sheetViews>
  <sheetFormatPr defaultRowHeight="16.5" x14ac:dyDescent="0.25"/>
  <cols>
    <col min="1" max="1" width="22.875" customWidth="1"/>
    <col min="2" max="2" width="23.5" customWidth="1"/>
    <col min="6" max="6" width="8.875" customWidth="1"/>
  </cols>
  <sheetData>
    <row r="1" spans="1:18" ht="51.6" customHeight="1" x14ac:dyDescent="0.25">
      <c r="A1" t="s">
        <v>180</v>
      </c>
      <c r="B1" s="180" t="s">
        <v>181</v>
      </c>
      <c r="D1" t="s">
        <v>182</v>
      </c>
    </row>
    <row r="2" spans="1:18" ht="51.6" customHeight="1" x14ac:dyDescent="0.25">
      <c r="B2" s="180"/>
      <c r="D2" t="s">
        <v>183</v>
      </c>
    </row>
    <row r="3" spans="1:18" s="20" customFormat="1" ht="19.5" x14ac:dyDescent="0.25">
      <c r="A3" s="20" t="s">
        <v>435</v>
      </c>
    </row>
    <row r="4" spans="1:18" ht="12.6" customHeight="1" x14ac:dyDescent="0.25">
      <c r="A4" s="349">
        <f>'導讀-對照表'!D1</f>
        <v>113</v>
      </c>
      <c r="O4" s="82"/>
      <c r="P4" s="82"/>
      <c r="Q4" s="83"/>
      <c r="R4" s="83"/>
    </row>
    <row r="5" spans="1:18" s="1" customFormat="1" ht="24" customHeight="1" x14ac:dyDescent="0.25">
      <c r="A5" s="12" t="s">
        <v>434</v>
      </c>
      <c r="B5" s="365" t="s">
        <v>54</v>
      </c>
      <c r="C5" s="366"/>
      <c r="D5" s="366"/>
      <c r="E5" s="366"/>
      <c r="F5" s="367"/>
    </row>
    <row r="6" spans="1:18" s="5" customFormat="1" ht="42" customHeight="1" thickBot="1" x14ac:dyDescent="0.3">
      <c r="A6" s="16" t="s">
        <v>71</v>
      </c>
      <c r="B6" s="16" t="s">
        <v>3</v>
      </c>
      <c r="C6" s="16">
        <f>$A$4-5</f>
        <v>108</v>
      </c>
      <c r="D6" s="16">
        <f>$A$4-4</f>
        <v>109</v>
      </c>
      <c r="E6" s="16">
        <f>$A$4-3</f>
        <v>110</v>
      </c>
      <c r="F6" s="16">
        <f>$A$4-2</f>
        <v>111</v>
      </c>
    </row>
    <row r="7" spans="1:18" s="5" customFormat="1" ht="18" customHeight="1" thickTop="1" x14ac:dyDescent="0.25">
      <c r="A7" s="362" t="s">
        <v>55</v>
      </c>
      <c r="B7" s="17" t="s">
        <v>191</v>
      </c>
      <c r="C7" s="127"/>
      <c r="D7" s="127"/>
      <c r="E7" s="127"/>
      <c r="F7" s="128"/>
    </row>
    <row r="8" spans="1:18" s="5" customFormat="1" ht="18" customHeight="1" x14ac:dyDescent="0.25">
      <c r="A8" s="363"/>
      <c r="B8" s="132" t="s">
        <v>190</v>
      </c>
      <c r="C8" s="11"/>
      <c r="D8" s="11"/>
      <c r="E8" s="11"/>
      <c r="F8" s="133"/>
    </row>
    <row r="9" spans="1:18" s="5" customFormat="1" ht="18" customHeight="1" x14ac:dyDescent="0.25">
      <c r="A9" s="363"/>
      <c r="B9" s="320" t="s">
        <v>4</v>
      </c>
      <c r="C9" s="24"/>
      <c r="D9" s="24"/>
      <c r="E9" s="24"/>
      <c r="F9" s="129"/>
    </row>
    <row r="10" spans="1:18" s="5" customFormat="1" ht="18" customHeight="1" x14ac:dyDescent="0.25">
      <c r="A10" s="363"/>
      <c r="B10" s="14" t="s">
        <v>193</v>
      </c>
      <c r="C10" s="24"/>
      <c r="D10" s="24"/>
      <c r="E10" s="24"/>
      <c r="F10" s="129"/>
    </row>
    <row r="11" spans="1:18" s="5" customFormat="1" ht="18" customHeight="1" thickBot="1" x14ac:dyDescent="0.3">
      <c r="A11" s="364"/>
      <c r="B11" s="18" t="s">
        <v>6</v>
      </c>
      <c r="C11" s="130"/>
      <c r="D11" s="130"/>
      <c r="E11" s="130"/>
      <c r="F11" s="131"/>
    </row>
    <row r="12" spans="1:18" ht="18" customHeight="1" thickTop="1" x14ac:dyDescent="0.25">
      <c r="A12" s="362" t="s">
        <v>187</v>
      </c>
      <c r="B12" s="17" t="s">
        <v>191</v>
      </c>
      <c r="C12" s="127"/>
      <c r="D12" s="127"/>
      <c r="E12" s="127"/>
      <c r="F12" s="128"/>
    </row>
    <row r="13" spans="1:18" ht="18" customHeight="1" x14ac:dyDescent="0.25">
      <c r="A13" s="363"/>
      <c r="B13" s="132" t="s">
        <v>190</v>
      </c>
      <c r="C13" s="11"/>
      <c r="D13" s="11"/>
      <c r="E13" s="11"/>
      <c r="F13" s="133"/>
    </row>
    <row r="14" spans="1:18" ht="18" customHeight="1" x14ac:dyDescent="0.25">
      <c r="A14" s="363"/>
      <c r="B14" s="14" t="s">
        <v>4</v>
      </c>
      <c r="C14" s="24"/>
      <c r="D14" s="24"/>
      <c r="E14" s="24"/>
      <c r="F14" s="129"/>
    </row>
    <row r="15" spans="1:18" ht="18" customHeight="1" x14ac:dyDescent="0.25">
      <c r="A15" s="363"/>
      <c r="B15" s="14" t="s">
        <v>192</v>
      </c>
      <c r="C15" s="24"/>
      <c r="D15" s="24"/>
      <c r="E15" s="24"/>
      <c r="F15" s="129"/>
    </row>
    <row r="16" spans="1:18" ht="18" customHeight="1" thickBot="1" x14ac:dyDescent="0.3">
      <c r="A16" s="364"/>
      <c r="B16" s="18" t="s">
        <v>6</v>
      </c>
      <c r="C16" s="130"/>
      <c r="D16" s="130"/>
      <c r="E16" s="130"/>
      <c r="F16" s="131"/>
    </row>
    <row r="17" spans="1:6" ht="18" customHeight="1" thickTop="1" x14ac:dyDescent="0.25">
      <c r="A17" s="362" t="s">
        <v>188</v>
      </c>
      <c r="B17" s="17" t="s">
        <v>191</v>
      </c>
      <c r="C17" s="127"/>
      <c r="D17" s="127"/>
      <c r="E17" s="127"/>
      <c r="F17" s="128"/>
    </row>
    <row r="18" spans="1:6" ht="18" customHeight="1" x14ac:dyDescent="0.25">
      <c r="A18" s="363"/>
      <c r="B18" s="132" t="s">
        <v>190</v>
      </c>
      <c r="C18" s="11"/>
      <c r="D18" s="11"/>
      <c r="E18" s="11"/>
      <c r="F18" s="133"/>
    </row>
    <row r="19" spans="1:6" ht="18" customHeight="1" x14ac:dyDescent="0.25">
      <c r="A19" s="363"/>
      <c r="B19" s="14" t="s">
        <v>4</v>
      </c>
      <c r="C19" s="24"/>
      <c r="D19" s="24"/>
      <c r="E19" s="24"/>
      <c r="F19" s="129"/>
    </row>
    <row r="20" spans="1:6" ht="18" customHeight="1" x14ac:dyDescent="0.25">
      <c r="A20" s="363"/>
      <c r="B20" s="14" t="s">
        <v>65</v>
      </c>
      <c r="C20" s="24"/>
      <c r="D20" s="24"/>
      <c r="E20" s="24"/>
      <c r="F20" s="129"/>
    </row>
    <row r="21" spans="1:6" ht="18" customHeight="1" thickBot="1" x14ac:dyDescent="0.3">
      <c r="A21" s="364"/>
      <c r="B21" s="18" t="s">
        <v>66</v>
      </c>
      <c r="C21" s="130"/>
      <c r="D21" s="130"/>
      <c r="E21" s="130"/>
      <c r="F21" s="131"/>
    </row>
    <row r="22" spans="1:6" ht="18" customHeight="1" thickTop="1" x14ac:dyDescent="0.25">
      <c r="A22" s="362" t="s">
        <v>185</v>
      </c>
      <c r="B22" s="17" t="s">
        <v>191</v>
      </c>
      <c r="C22" s="127"/>
      <c r="D22" s="127"/>
      <c r="E22" s="127"/>
      <c r="F22" s="128"/>
    </row>
    <row r="23" spans="1:6" ht="18" customHeight="1" x14ac:dyDescent="0.25">
      <c r="A23" s="363"/>
      <c r="B23" s="132" t="s">
        <v>190</v>
      </c>
      <c r="C23" s="11"/>
      <c r="D23" s="11"/>
      <c r="E23" s="11"/>
      <c r="F23" s="133"/>
    </row>
    <row r="24" spans="1:6" ht="18" customHeight="1" x14ac:dyDescent="0.25">
      <c r="A24" s="363"/>
      <c r="B24" s="14" t="s">
        <v>4</v>
      </c>
      <c r="C24" s="24"/>
      <c r="D24" s="24"/>
      <c r="E24" s="24"/>
      <c r="F24" s="129"/>
    </row>
    <row r="25" spans="1:6" ht="18" customHeight="1" x14ac:dyDescent="0.25">
      <c r="A25" s="363"/>
      <c r="B25" s="14" t="s">
        <v>5</v>
      </c>
      <c r="C25" s="24"/>
      <c r="D25" s="24"/>
      <c r="E25" s="24"/>
      <c r="F25" s="129"/>
    </row>
    <row r="26" spans="1:6" ht="18" customHeight="1" thickBot="1" x14ac:dyDescent="0.3">
      <c r="A26" s="364"/>
      <c r="B26" s="18" t="s">
        <v>66</v>
      </c>
      <c r="C26" s="130"/>
      <c r="D26" s="130"/>
      <c r="E26" s="130"/>
      <c r="F26" s="131"/>
    </row>
    <row r="27" spans="1:6" ht="18" customHeight="1" thickTop="1" x14ac:dyDescent="0.25">
      <c r="A27" s="362" t="s">
        <v>186</v>
      </c>
      <c r="B27" s="17" t="s">
        <v>191</v>
      </c>
      <c r="C27" s="127"/>
      <c r="D27" s="127"/>
      <c r="E27" s="127"/>
      <c r="F27" s="128"/>
    </row>
    <row r="28" spans="1:6" ht="18" customHeight="1" x14ac:dyDescent="0.25">
      <c r="A28" s="363"/>
      <c r="B28" s="132" t="s">
        <v>190</v>
      </c>
      <c r="C28" s="11"/>
      <c r="D28" s="11"/>
      <c r="E28" s="11"/>
      <c r="F28" s="133"/>
    </row>
    <row r="29" spans="1:6" ht="18" customHeight="1" x14ac:dyDescent="0.25">
      <c r="A29" s="363"/>
      <c r="B29" s="14" t="s">
        <v>4</v>
      </c>
      <c r="C29" s="24"/>
      <c r="D29" s="24"/>
      <c r="E29" s="24"/>
      <c r="F29" s="129"/>
    </row>
    <row r="30" spans="1:6" ht="18" customHeight="1" x14ac:dyDescent="0.25">
      <c r="A30" s="363"/>
      <c r="B30" s="14" t="s">
        <v>5</v>
      </c>
      <c r="C30" s="24"/>
      <c r="D30" s="24"/>
      <c r="E30" s="24"/>
      <c r="F30" s="129"/>
    </row>
    <row r="31" spans="1:6" ht="18" customHeight="1" thickBot="1" x14ac:dyDescent="0.3">
      <c r="A31" s="364"/>
      <c r="B31" s="18" t="s">
        <v>66</v>
      </c>
      <c r="C31" s="130"/>
      <c r="D31" s="130"/>
      <c r="E31" s="130"/>
      <c r="F31" s="131"/>
    </row>
    <row r="32" spans="1:6" ht="18" customHeight="1" thickTop="1" x14ac:dyDescent="0.25">
      <c r="A32" s="362" t="s">
        <v>189</v>
      </c>
      <c r="B32" s="17" t="s">
        <v>191</v>
      </c>
      <c r="C32" s="127"/>
      <c r="D32" s="127"/>
      <c r="E32" s="127"/>
      <c r="F32" s="128"/>
    </row>
    <row r="33" spans="1:6" ht="18" customHeight="1" x14ac:dyDescent="0.25">
      <c r="A33" s="363"/>
      <c r="B33" s="132" t="s">
        <v>190</v>
      </c>
      <c r="C33" s="11"/>
      <c r="D33" s="11"/>
      <c r="E33" s="11"/>
      <c r="F33" s="133"/>
    </row>
    <row r="34" spans="1:6" ht="18" customHeight="1" x14ac:dyDescent="0.25">
      <c r="A34" s="363"/>
      <c r="B34" s="14" t="s">
        <v>4</v>
      </c>
      <c r="C34" s="24"/>
      <c r="D34" s="24"/>
      <c r="E34" s="24"/>
      <c r="F34" s="129"/>
    </row>
    <row r="35" spans="1:6" ht="18" customHeight="1" x14ac:dyDescent="0.25">
      <c r="A35" s="363"/>
      <c r="B35" s="14" t="s">
        <v>5</v>
      </c>
      <c r="C35" s="24"/>
      <c r="D35" s="24"/>
      <c r="E35" s="24"/>
      <c r="F35" s="129"/>
    </row>
    <row r="36" spans="1:6" ht="18" customHeight="1" thickBot="1" x14ac:dyDescent="0.3">
      <c r="A36" s="364"/>
      <c r="B36" s="18" t="s">
        <v>66</v>
      </c>
      <c r="C36" s="130"/>
      <c r="D36" s="130"/>
      <c r="E36" s="130"/>
      <c r="F36" s="131"/>
    </row>
    <row r="37" spans="1:6" ht="17.25" thickTop="1" x14ac:dyDescent="0.25"/>
  </sheetData>
  <mergeCells count="7">
    <mergeCell ref="A32:A36"/>
    <mergeCell ref="A27:A31"/>
    <mergeCell ref="A7:A11"/>
    <mergeCell ref="B5:F5"/>
    <mergeCell ref="A12:A16"/>
    <mergeCell ref="A17:A21"/>
    <mergeCell ref="A22:A26"/>
  </mergeCells>
  <phoneticPr fontId="2" type="noConversion"/>
  <pageMargins left="0.23622047244094491" right="0.23622047244094491" top="0.74803149606299213" bottom="0.56000000000000005" header="0.31496062992125984" footer="0.31496062992125984"/>
  <pageSetup paperSize="9" orientation="portrait" r:id="rId1"/>
  <headerFooter>
    <oddFooter>&amp;A&amp;R第 &amp;P 頁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56"/>
  <sheetViews>
    <sheetView workbookViewId="0">
      <selection activeCell="C3" sqref="C3"/>
    </sheetView>
  </sheetViews>
  <sheetFormatPr defaultRowHeight="16.5" x14ac:dyDescent="0.25"/>
  <cols>
    <col min="1" max="1" width="17.375" customWidth="1"/>
    <col min="2" max="11" width="16.625" customWidth="1"/>
  </cols>
  <sheetData>
    <row r="1" spans="1:11" ht="50.45" customHeight="1" x14ac:dyDescent="0.25">
      <c r="A1" t="s">
        <v>180</v>
      </c>
      <c r="C1" t="s">
        <v>181</v>
      </c>
      <c r="E1" t="s">
        <v>182</v>
      </c>
      <c r="H1" t="s">
        <v>183</v>
      </c>
    </row>
    <row r="2" spans="1:11" s="20" customFormat="1" ht="37.9" customHeight="1" x14ac:dyDescent="0.25">
      <c r="A2" s="20" t="s">
        <v>359</v>
      </c>
      <c r="C2" s="326">
        <f>'導讀-對照表'!D1-2</f>
        <v>111</v>
      </c>
    </row>
    <row r="3" spans="1:11" s="1" customFormat="1" ht="26.45" customHeight="1" thickBot="1" x14ac:dyDescent="0.3">
      <c r="A3" s="37" t="s">
        <v>214</v>
      </c>
    </row>
    <row r="4" spans="1:11" s="1" customFormat="1" thickTop="1" x14ac:dyDescent="0.25">
      <c r="A4" s="376" t="s">
        <v>205</v>
      </c>
      <c r="B4" s="370" t="s">
        <v>200</v>
      </c>
      <c r="C4" s="371"/>
      <c r="D4" s="371"/>
      <c r="E4" s="371"/>
      <c r="F4" s="372"/>
      <c r="G4" s="373" t="s">
        <v>201</v>
      </c>
      <c r="H4" s="374"/>
      <c r="I4" s="374"/>
      <c r="J4" s="374"/>
      <c r="K4" s="375"/>
    </row>
    <row r="5" spans="1:11" s="5" customFormat="1" ht="18.75" x14ac:dyDescent="0.25">
      <c r="A5" s="377"/>
      <c r="B5" s="140" t="s">
        <v>43</v>
      </c>
      <c r="C5" s="138" t="s">
        <v>44</v>
      </c>
      <c r="D5" s="138" t="s">
        <v>45</v>
      </c>
      <c r="E5" s="138" t="s">
        <v>46</v>
      </c>
      <c r="F5" s="146" t="s">
        <v>203</v>
      </c>
      <c r="G5" s="144" t="s">
        <v>194</v>
      </c>
      <c r="H5" s="139" t="s">
        <v>51</v>
      </c>
      <c r="I5" s="139" t="s">
        <v>202</v>
      </c>
      <c r="J5" s="139" t="s">
        <v>19</v>
      </c>
      <c r="K5" s="149" t="s">
        <v>204</v>
      </c>
    </row>
    <row r="6" spans="1:11" s="5" customFormat="1" ht="18.75" x14ac:dyDescent="0.25">
      <c r="A6" s="145" t="s">
        <v>47</v>
      </c>
      <c r="B6" s="141">
        <v>1</v>
      </c>
      <c r="C6" s="2">
        <v>2</v>
      </c>
      <c r="D6" s="2">
        <v>1</v>
      </c>
      <c r="E6" s="2">
        <v>2</v>
      </c>
      <c r="F6" s="147">
        <f>SUM(B6:E6)</f>
        <v>6</v>
      </c>
      <c r="G6" s="141">
        <v>2</v>
      </c>
      <c r="H6" s="2">
        <v>2</v>
      </c>
      <c r="I6" s="2">
        <v>1</v>
      </c>
      <c r="J6" s="2">
        <v>1</v>
      </c>
      <c r="K6" s="147">
        <f>SUM(G6:J6)</f>
        <v>6</v>
      </c>
    </row>
    <row r="7" spans="1:11" s="5" customFormat="1" ht="19.5" thickBot="1" x14ac:dyDescent="0.3">
      <c r="A7" s="145" t="s">
        <v>48</v>
      </c>
      <c r="B7" s="142"/>
      <c r="C7" s="143">
        <v>5</v>
      </c>
      <c r="D7" s="143">
        <v>8</v>
      </c>
      <c r="E7" s="143">
        <v>2</v>
      </c>
      <c r="F7" s="148">
        <f>SUM(B7:E7)</f>
        <v>15</v>
      </c>
      <c r="G7" s="142"/>
      <c r="H7" s="143">
        <v>1</v>
      </c>
      <c r="I7" s="143">
        <v>2</v>
      </c>
      <c r="J7" s="143"/>
      <c r="K7" s="148">
        <f>SUM(G7:J7)</f>
        <v>3</v>
      </c>
    </row>
    <row r="8" spans="1:11" s="5" customFormat="1" ht="19.149999999999999" customHeight="1" thickTop="1" thickBot="1" x14ac:dyDescent="0.3">
      <c r="A8" s="346" t="s">
        <v>620</v>
      </c>
      <c r="B8" s="382" t="s">
        <v>621</v>
      </c>
      <c r="C8" s="383"/>
      <c r="D8" s="383"/>
      <c r="E8" s="383"/>
      <c r="F8" s="384"/>
      <c r="G8" s="382" t="s">
        <v>622</v>
      </c>
      <c r="H8" s="383"/>
      <c r="I8" s="383"/>
      <c r="J8" s="383"/>
      <c r="K8" s="384"/>
    </row>
    <row r="9" spans="1:11" s="1" customFormat="1" ht="26.45" customHeight="1" thickTop="1" x14ac:dyDescent="0.25">
      <c r="A9" s="37" t="s">
        <v>450</v>
      </c>
    </row>
    <row r="10" spans="1:11" s="5" customFormat="1" ht="18.75" x14ac:dyDescent="0.25">
      <c r="A10" s="173" t="s">
        <v>207</v>
      </c>
      <c r="B10" s="8" t="s">
        <v>43</v>
      </c>
      <c r="C10" s="8" t="s">
        <v>44</v>
      </c>
      <c r="D10" s="8" t="s">
        <v>45</v>
      </c>
      <c r="E10" s="8" t="s">
        <v>46</v>
      </c>
      <c r="F10" s="150" t="s">
        <v>49</v>
      </c>
      <c r="G10" s="378" t="s">
        <v>50</v>
      </c>
      <c r="H10" s="379"/>
    </row>
    <row r="11" spans="1:11" s="5" customFormat="1" ht="18.75" x14ac:dyDescent="0.25">
      <c r="A11" s="2">
        <f>$C$2</f>
        <v>111</v>
      </c>
      <c r="B11" s="2">
        <v>-1</v>
      </c>
      <c r="C11" s="2">
        <v>-1</v>
      </c>
      <c r="D11" s="2"/>
      <c r="E11" s="2"/>
      <c r="F11" s="151">
        <f>SUM(B11:E11)</f>
        <v>-2</v>
      </c>
      <c r="G11" s="368" t="s">
        <v>215</v>
      </c>
      <c r="H11" s="369"/>
    </row>
    <row r="12" spans="1:11" s="5" customFormat="1" ht="18.75" x14ac:dyDescent="0.25">
      <c r="A12" s="2">
        <f>$C$2+1</f>
        <v>112</v>
      </c>
      <c r="B12" s="2"/>
      <c r="C12" s="2"/>
      <c r="D12" s="2">
        <v>2</v>
      </c>
      <c r="E12" s="2"/>
      <c r="F12" s="151">
        <f>SUM(B12:E12)</f>
        <v>2</v>
      </c>
      <c r="G12" s="368" t="s">
        <v>209</v>
      </c>
      <c r="H12" s="369"/>
    </row>
    <row r="13" spans="1:11" s="5" customFormat="1" ht="18.75" x14ac:dyDescent="0.25">
      <c r="A13" s="2">
        <f>$C$2+2</f>
        <v>113</v>
      </c>
      <c r="B13" s="2"/>
      <c r="C13" s="2"/>
      <c r="D13" s="2">
        <v>1</v>
      </c>
      <c r="E13" s="2">
        <v>-1</v>
      </c>
      <c r="F13" s="151">
        <f>SUM(B13:E13)</f>
        <v>0</v>
      </c>
      <c r="G13" s="368" t="s">
        <v>208</v>
      </c>
      <c r="H13" s="369"/>
    </row>
    <row r="14" spans="1:11" s="1" customFormat="1" ht="15.75" x14ac:dyDescent="0.25">
      <c r="A14" s="7"/>
      <c r="B14" s="7"/>
      <c r="C14" s="7"/>
      <c r="D14" s="7"/>
      <c r="E14" s="7"/>
    </row>
    <row r="15" spans="1:11" s="5" customFormat="1" ht="18.75" x14ac:dyDescent="0.25">
      <c r="A15" s="172" t="s">
        <v>206</v>
      </c>
      <c r="B15" s="139" t="s">
        <v>194</v>
      </c>
      <c r="C15" s="139" t="s">
        <v>51</v>
      </c>
      <c r="D15" s="139" t="s">
        <v>202</v>
      </c>
      <c r="E15" s="139" t="s">
        <v>19</v>
      </c>
      <c r="F15" s="152" t="s">
        <v>49</v>
      </c>
      <c r="G15" s="380" t="s">
        <v>210</v>
      </c>
      <c r="H15" s="381"/>
    </row>
    <row r="16" spans="1:11" s="5" customFormat="1" ht="18.75" x14ac:dyDescent="0.25">
      <c r="A16" s="2">
        <f>$C$2</f>
        <v>111</v>
      </c>
      <c r="B16" s="2"/>
      <c r="C16" s="2"/>
      <c r="D16" s="2">
        <v>1</v>
      </c>
      <c r="E16" s="2"/>
      <c r="F16" s="151">
        <f>SUM(B16:E16)</f>
        <v>1</v>
      </c>
      <c r="G16" s="368" t="s">
        <v>211</v>
      </c>
      <c r="H16" s="369"/>
    </row>
    <row r="17" spans="1:10" s="5" customFormat="1" ht="18.75" x14ac:dyDescent="0.25">
      <c r="A17" s="2">
        <f>$C$2+1</f>
        <v>112</v>
      </c>
      <c r="B17" s="2"/>
      <c r="C17" s="2">
        <v>-1</v>
      </c>
      <c r="D17" s="2"/>
      <c r="E17" s="2"/>
      <c r="F17" s="151">
        <f>SUM(B17:E17)</f>
        <v>-1</v>
      </c>
      <c r="G17" s="368" t="s">
        <v>212</v>
      </c>
      <c r="H17" s="369"/>
    </row>
    <row r="18" spans="1:10" s="5" customFormat="1" ht="18.75" x14ac:dyDescent="0.25">
      <c r="A18" s="2">
        <f>$C$2+2</f>
        <v>113</v>
      </c>
      <c r="B18" s="2">
        <v>1</v>
      </c>
      <c r="C18" s="2"/>
      <c r="D18" s="2"/>
      <c r="E18" s="2"/>
      <c r="F18" s="151">
        <f>SUM(B18:E18)</f>
        <v>1</v>
      </c>
      <c r="G18" s="368" t="s">
        <v>213</v>
      </c>
      <c r="H18" s="369"/>
    </row>
    <row r="19" spans="1:10" s="5" customFormat="1" ht="15.75" x14ac:dyDescent="0.25">
      <c r="A19" s="9"/>
      <c r="B19" s="9"/>
      <c r="C19" s="9"/>
      <c r="D19" s="9"/>
      <c r="E19" s="9"/>
      <c r="F19" s="9"/>
      <c r="G19" s="9"/>
    </row>
    <row r="20" spans="1:10" s="1" customFormat="1" ht="26.45" customHeight="1" x14ac:dyDescent="0.25">
      <c r="A20" s="37" t="s">
        <v>616</v>
      </c>
    </row>
    <row r="21" spans="1:10" s="335" customFormat="1" ht="30" x14ac:dyDescent="0.25">
      <c r="A21" s="341" t="s">
        <v>605</v>
      </c>
      <c r="B21" s="341" t="s">
        <v>606</v>
      </c>
      <c r="C21" s="341" t="s">
        <v>607</v>
      </c>
      <c r="D21" s="341" t="s">
        <v>608</v>
      </c>
      <c r="E21" s="341" t="s">
        <v>609</v>
      </c>
      <c r="F21" s="341" t="s">
        <v>610</v>
      </c>
      <c r="G21" s="341" t="s">
        <v>557</v>
      </c>
      <c r="H21" s="341" t="s">
        <v>563</v>
      </c>
      <c r="I21" s="341" t="s">
        <v>558</v>
      </c>
      <c r="J21" s="341" t="s">
        <v>559</v>
      </c>
    </row>
    <row r="22" spans="1:10" s="335" customFormat="1" ht="54" customHeight="1" x14ac:dyDescent="0.25">
      <c r="A22" s="342">
        <v>1</v>
      </c>
      <c r="B22" s="343" t="s">
        <v>617</v>
      </c>
      <c r="C22" s="344" t="s">
        <v>612</v>
      </c>
      <c r="D22" s="344" t="s">
        <v>613</v>
      </c>
      <c r="E22" s="345" t="s">
        <v>614</v>
      </c>
      <c r="F22" s="345" t="s">
        <v>615</v>
      </c>
      <c r="G22" s="345" t="s">
        <v>615</v>
      </c>
      <c r="H22" s="345" t="s">
        <v>615</v>
      </c>
      <c r="I22" s="345" t="s">
        <v>615</v>
      </c>
      <c r="J22" s="345" t="s">
        <v>615</v>
      </c>
    </row>
    <row r="56" s="1" customFormat="1" ht="15.75" x14ac:dyDescent="0.25"/>
  </sheetData>
  <mergeCells count="13">
    <mergeCell ref="G18:H18"/>
    <mergeCell ref="B4:F4"/>
    <mergeCell ref="G4:K4"/>
    <mergeCell ref="A4:A5"/>
    <mergeCell ref="G10:H10"/>
    <mergeCell ref="G11:H11"/>
    <mergeCell ref="G12:H12"/>
    <mergeCell ref="G13:H13"/>
    <mergeCell ref="G15:H15"/>
    <mergeCell ref="G16:H16"/>
    <mergeCell ref="G17:H17"/>
    <mergeCell ref="B8:F8"/>
    <mergeCell ref="G8:K8"/>
  </mergeCells>
  <phoneticPr fontId="1" type="noConversion"/>
  <conditionalFormatting sqref="B11:F13 B16:F18">
    <cfRule type="cellIs" dxfId="4" priority="1" operator="less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77" orientation="landscape" r:id="rId1"/>
  <headerFooter>
    <oddFooter>&amp;A&amp;R第 &amp;P 頁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52"/>
  <sheetViews>
    <sheetView view="pageBreakPreview" zoomScale="60" zoomScaleNormal="100" workbookViewId="0">
      <selection activeCell="E27" sqref="E27"/>
    </sheetView>
  </sheetViews>
  <sheetFormatPr defaultColWidth="8.875" defaultRowHeight="16.5" x14ac:dyDescent="0.25"/>
  <cols>
    <col min="1" max="1" width="12.5" style="155" customWidth="1"/>
    <col min="2" max="2" width="13.75" style="155" customWidth="1"/>
    <col min="3" max="9" width="16.75" style="155" customWidth="1"/>
    <col min="10" max="10" width="16.75" style="167" customWidth="1"/>
    <col min="11" max="16" width="8.875" style="155"/>
    <col min="17" max="16384" width="8.875" style="154"/>
  </cols>
  <sheetData>
    <row r="1" spans="1:16" s="157" customFormat="1" ht="52.9" customHeight="1" x14ac:dyDescent="0.25">
      <c r="A1" s="157" t="s">
        <v>180</v>
      </c>
      <c r="C1" s="157" t="s">
        <v>181</v>
      </c>
      <c r="E1" s="157" t="s">
        <v>182</v>
      </c>
      <c r="H1" s="157" t="s">
        <v>183</v>
      </c>
      <c r="J1" s="160"/>
    </row>
    <row r="2" spans="1:16" s="158" customFormat="1" ht="24.6" customHeight="1" x14ac:dyDescent="0.25">
      <c r="A2" s="158" t="s">
        <v>360</v>
      </c>
      <c r="J2" s="159"/>
    </row>
    <row r="3" spans="1:16" s="175" customFormat="1" x14ac:dyDescent="0.25">
      <c r="A3" s="174" t="s">
        <v>252</v>
      </c>
      <c r="J3" s="161"/>
    </row>
    <row r="4" spans="1:16" s="153" customFormat="1" x14ac:dyDescent="0.25">
      <c r="A4" s="330" t="s">
        <v>601</v>
      </c>
      <c r="B4" s="331" t="s">
        <v>602</v>
      </c>
      <c r="C4" s="5"/>
      <c r="D4" s="5"/>
      <c r="E4" s="5"/>
      <c r="F4" s="5"/>
      <c r="G4" s="5"/>
      <c r="H4" s="5"/>
      <c r="I4" s="5"/>
      <c r="J4" s="162"/>
      <c r="K4" s="5"/>
      <c r="L4" s="5"/>
      <c r="M4" s="5"/>
      <c r="N4" s="5"/>
      <c r="O4" s="5"/>
      <c r="P4" s="5"/>
    </row>
    <row r="5" spans="1:16" s="7" customFormat="1" x14ac:dyDescent="0.25">
      <c r="A5" s="8" t="s">
        <v>30</v>
      </c>
      <c r="B5" s="8" t="s">
        <v>239</v>
      </c>
      <c r="C5" s="8" t="s">
        <v>231</v>
      </c>
      <c r="D5" s="8" t="s">
        <v>232</v>
      </c>
      <c r="E5" s="8" t="s">
        <v>32</v>
      </c>
      <c r="F5" s="8" t="s">
        <v>33</v>
      </c>
      <c r="G5" s="8" t="s">
        <v>17</v>
      </c>
      <c r="H5" s="8" t="s">
        <v>18</v>
      </c>
      <c r="I5" s="8" t="s">
        <v>19</v>
      </c>
      <c r="J5" s="163" t="s">
        <v>248</v>
      </c>
      <c r="K5" s="3"/>
      <c r="L5" s="3"/>
      <c r="M5" s="3"/>
      <c r="N5" s="3"/>
      <c r="O5" s="3"/>
      <c r="P5" s="3"/>
    </row>
    <row r="6" spans="1:16" s="7" customFormat="1" ht="7.15" customHeight="1" x14ac:dyDescent="0.25">
      <c r="A6" s="385"/>
      <c r="B6" s="386"/>
      <c r="C6" s="386"/>
      <c r="D6" s="386"/>
      <c r="E6" s="386"/>
      <c r="F6" s="386"/>
      <c r="G6" s="386"/>
      <c r="H6" s="386"/>
      <c r="I6" s="386"/>
      <c r="J6" s="387"/>
      <c r="K6" s="3"/>
      <c r="L6" s="3"/>
      <c r="M6" s="3"/>
      <c r="N6" s="3"/>
      <c r="O6" s="3"/>
      <c r="P6" s="3"/>
    </row>
    <row r="7" spans="1:16" s="7" customFormat="1" ht="24" customHeight="1" x14ac:dyDescent="0.25">
      <c r="A7" s="388" t="s">
        <v>242</v>
      </c>
      <c r="B7" s="24" t="s">
        <v>29</v>
      </c>
      <c r="C7" s="168">
        <f>SUMIFS($D$19:$D$51,$B$19:$B$51,"=現有",$E$19:$E$51,"=優先排課教室")</f>
        <v>50</v>
      </c>
      <c r="D7" s="168">
        <f>SUMIFS($D$19:$D$51,$B$19:$B$51,"=現有",$E$19:$E$51,"=專業教室")</f>
        <v>40</v>
      </c>
      <c r="E7" s="168">
        <f>SUMIFS($D$19:$D$51,$B$19:$B$51,"=現有",$E$19:$E$51,"=行政辦公室")</f>
        <v>7</v>
      </c>
      <c r="F7" s="168">
        <f>SUMIFS($D$19:$D$51,$B$19:$B$51,"=現有",$E$19:$E$51,"=會議室")</f>
        <v>22</v>
      </c>
      <c r="G7" s="168">
        <f>SUMIFS($D$19:$D$51,$B$19:$B$51,"=現有",$E$19:$E$51,"=教師研究室")</f>
        <v>82</v>
      </c>
      <c r="H7" s="168">
        <f>SUMIFS($D$19:$D$51,$B$19:$B$51,"=現有",$E$19:$E$51,"=學生研究教室")</f>
        <v>0</v>
      </c>
      <c r="I7" s="168">
        <f>SUMIFS($D$19:$D$51,$B$19:$B$51,"=現有",$E$19:$E$51,"=其他")</f>
        <v>0</v>
      </c>
      <c r="J7" s="169">
        <f>SUM(C7:I7)</f>
        <v>201</v>
      </c>
      <c r="K7" s="3"/>
      <c r="L7" s="3"/>
      <c r="M7" s="3"/>
      <c r="N7" s="3"/>
      <c r="O7" s="3"/>
      <c r="P7" s="3"/>
    </row>
    <row r="8" spans="1:16" s="7" customFormat="1" ht="24" customHeight="1" x14ac:dyDescent="0.25">
      <c r="A8" s="388"/>
      <c r="B8" s="24" t="s">
        <v>28</v>
      </c>
      <c r="C8" s="168">
        <f>COUNTIFS($B$19:$B$51,"=現有",$E$19:$E$51,"=優先排課教室")</f>
        <v>1</v>
      </c>
      <c r="D8" s="168">
        <f>COUNTIFS($B$19:$B$51,"=現有",$E$19:$E$51,"=專業教室")</f>
        <v>2</v>
      </c>
      <c r="E8" s="168">
        <f>COUNTIFS($B$19:$B$51,"=現有",$E$19:$E$51,"=行政辦公室")</f>
        <v>1</v>
      </c>
      <c r="F8" s="168">
        <f>COUNTIFS($B$19:$B$51,"=現有",$E$19:$E$51,"=會議室")</f>
        <v>1</v>
      </c>
      <c r="G8" s="168">
        <f>COUNTIFS($B$19:$B$51,"=現有",$E$19:$E$51,"=教師研究室")</f>
        <v>1</v>
      </c>
      <c r="H8" s="168">
        <f>COUNTIFS($B$19:$B$51,"=現有",$E$19:$E$51,"=學生研究教室")</f>
        <v>0</v>
      </c>
      <c r="I8" s="168">
        <f>COUNTIFS($B$19:$B$51,"=現有",$E$19:$E$51,"=其他")</f>
        <v>0</v>
      </c>
      <c r="J8" s="169">
        <f>SUM(C8:I8)</f>
        <v>6</v>
      </c>
      <c r="K8" s="3"/>
      <c r="L8" s="3"/>
      <c r="M8" s="3"/>
      <c r="N8" s="3"/>
      <c r="O8" s="3"/>
      <c r="P8" s="3"/>
    </row>
    <row r="9" spans="1:16" s="7" customFormat="1" ht="7.15" customHeight="1" x14ac:dyDescent="0.25">
      <c r="A9" s="389"/>
      <c r="B9" s="389" t="s">
        <v>42</v>
      </c>
      <c r="C9" s="389"/>
      <c r="D9" s="389"/>
      <c r="E9" s="389"/>
      <c r="F9" s="389"/>
      <c r="G9" s="389"/>
      <c r="H9" s="389"/>
      <c r="I9" s="389"/>
      <c r="J9" s="164"/>
      <c r="K9" s="3"/>
      <c r="L9" s="3"/>
      <c r="M9" s="3"/>
      <c r="N9" s="3"/>
      <c r="O9" s="3"/>
      <c r="P9" s="3"/>
    </row>
    <row r="10" spans="1:16" s="7" customFormat="1" ht="24" customHeight="1" x14ac:dyDescent="0.25">
      <c r="A10" s="388" t="s">
        <v>36</v>
      </c>
      <c r="B10" s="24" t="s">
        <v>29</v>
      </c>
      <c r="C10" s="168">
        <f>SUMIFS($D$19:$D$51,$B$19:$B$51,"=新增",$E$19:$E$51,"=優先排課教室")</f>
        <v>0</v>
      </c>
      <c r="D10" s="168">
        <f>SUMIFS($D$19:$D$51,$B$19:$B$51,"=新增",$E$19:$E$51,"=專業教室")</f>
        <v>10</v>
      </c>
      <c r="E10" s="168">
        <f>SUMIFS($D$19:$D$51,$B$19:$B$51,"=新增",$E$19:$E$51,"=行政辦公室")</f>
        <v>0</v>
      </c>
      <c r="F10" s="168">
        <f>SUMIFS($D$19:$D$51,$B$19:$B$51,"=新增",$E$19:$E$51,"=會議室")</f>
        <v>0</v>
      </c>
      <c r="G10" s="168">
        <f>SUMIFS($D$19:$D$51,$B$19:$B$51,"=新增",$E$19:$E$51,"=教師研究室")</f>
        <v>0</v>
      </c>
      <c r="H10" s="168">
        <f>SUMIFS($D$19:$D$51,$B$19:$B$51,"=新增",$E$19:$E$51,"=學生研究教室")</f>
        <v>0</v>
      </c>
      <c r="I10" s="168">
        <f>SUMIFS($D$19:$D$51,$B$19:$B$51,"=新增",$E$19:$E$51,"=其他")</f>
        <v>10</v>
      </c>
      <c r="J10" s="169">
        <f>SUM(C10:I10)</f>
        <v>20</v>
      </c>
      <c r="K10" s="3"/>
      <c r="L10" s="3"/>
      <c r="M10" s="3"/>
      <c r="N10" s="3"/>
      <c r="O10" s="3"/>
      <c r="P10" s="3"/>
    </row>
    <row r="11" spans="1:16" s="7" customFormat="1" ht="24" customHeight="1" x14ac:dyDescent="0.25">
      <c r="A11" s="388"/>
      <c r="B11" s="24" t="s">
        <v>28</v>
      </c>
      <c r="C11" s="168">
        <f>COUNTIFS($B$19:$B$51,"=新增",$E$19:$E$51,"=優先排課教室")</f>
        <v>0</v>
      </c>
      <c r="D11" s="168">
        <f>COUNTIFS($B$19:$B$51,"=新增",$E$19:$E$51,"=專業教室")</f>
        <v>1</v>
      </c>
      <c r="E11" s="168">
        <f>COUNTIFS($B$19:$B$51,"=新增",$E$19:$E$51,"=行政辦公室")</f>
        <v>0</v>
      </c>
      <c r="F11" s="168">
        <f>COUNTIFS($B$19:$B$51,"=新增",$E$19:$E$51,"=會議室")</f>
        <v>0</v>
      </c>
      <c r="G11" s="168">
        <f>COUNTIFS($B$19:$B$51,"=新增",$E$19:$E$51,"=教師研究室")</f>
        <v>0</v>
      </c>
      <c r="H11" s="168">
        <f>COUNTIFS($B$19:$B$51,"=新增",$E$19:$E$51,"=學生研究教室")</f>
        <v>0</v>
      </c>
      <c r="I11" s="168">
        <f>COUNTIFS($B$19:$B$51,"=新增",$E$19:$E$51,"=其他")</f>
        <v>1</v>
      </c>
      <c r="J11" s="169">
        <f>SUM(C11:I11)</f>
        <v>2</v>
      </c>
      <c r="K11" s="3"/>
      <c r="L11" s="3"/>
      <c r="M11" s="3"/>
      <c r="N11" s="3"/>
      <c r="O11" s="3"/>
      <c r="P11" s="3"/>
    </row>
    <row r="12" spans="1:16" s="7" customFormat="1" ht="7.15" customHeight="1" x14ac:dyDescent="0.25">
      <c r="A12" s="389"/>
      <c r="B12" s="389" t="s">
        <v>37</v>
      </c>
      <c r="C12" s="389"/>
      <c r="D12" s="389"/>
      <c r="E12" s="389"/>
      <c r="F12" s="389"/>
      <c r="G12" s="389"/>
      <c r="H12" s="389"/>
      <c r="I12" s="389"/>
      <c r="J12" s="164"/>
      <c r="K12" s="3"/>
      <c r="L12" s="3"/>
      <c r="M12" s="3"/>
      <c r="N12" s="3"/>
      <c r="O12" s="3"/>
      <c r="P12" s="3"/>
    </row>
    <row r="13" spans="1:16" s="7" customFormat="1" ht="24" customHeight="1" x14ac:dyDescent="0.25">
      <c r="A13" s="388" t="s">
        <v>38</v>
      </c>
      <c r="B13" s="24" t="s">
        <v>29</v>
      </c>
      <c r="C13" s="168">
        <f t="shared" ref="C13:I14" si="0">SUM(C7,C10)</f>
        <v>50</v>
      </c>
      <c r="D13" s="168">
        <f t="shared" si="0"/>
        <v>50</v>
      </c>
      <c r="E13" s="168">
        <f t="shared" si="0"/>
        <v>7</v>
      </c>
      <c r="F13" s="168">
        <f t="shared" si="0"/>
        <v>22</v>
      </c>
      <c r="G13" s="168">
        <f t="shared" si="0"/>
        <v>82</v>
      </c>
      <c r="H13" s="168">
        <f t="shared" si="0"/>
        <v>0</v>
      </c>
      <c r="I13" s="168">
        <f t="shared" si="0"/>
        <v>10</v>
      </c>
      <c r="J13" s="169">
        <f>SUM(C13:I13)</f>
        <v>221</v>
      </c>
      <c r="K13" s="3"/>
      <c r="L13" s="3"/>
      <c r="M13" s="3"/>
      <c r="N13" s="3"/>
      <c r="O13" s="3"/>
      <c r="P13" s="3"/>
    </row>
    <row r="14" spans="1:16" s="7" customFormat="1" ht="24" customHeight="1" x14ac:dyDescent="0.25">
      <c r="A14" s="388"/>
      <c r="B14" s="24" t="s">
        <v>28</v>
      </c>
      <c r="C14" s="168">
        <f t="shared" si="0"/>
        <v>1</v>
      </c>
      <c r="D14" s="168">
        <f t="shared" si="0"/>
        <v>3</v>
      </c>
      <c r="E14" s="168">
        <f t="shared" si="0"/>
        <v>1</v>
      </c>
      <c r="F14" s="168">
        <f t="shared" si="0"/>
        <v>1</v>
      </c>
      <c r="G14" s="168">
        <f t="shared" si="0"/>
        <v>1</v>
      </c>
      <c r="H14" s="168">
        <f t="shared" si="0"/>
        <v>0</v>
      </c>
      <c r="I14" s="168">
        <f t="shared" si="0"/>
        <v>1</v>
      </c>
      <c r="J14" s="169">
        <f>SUM(C14:I14)</f>
        <v>8</v>
      </c>
      <c r="K14" s="3"/>
      <c r="L14" s="3"/>
      <c r="M14" s="3"/>
      <c r="N14" s="3"/>
      <c r="O14" s="3"/>
      <c r="P14" s="3"/>
    </row>
    <row r="15" spans="1:16" s="7" customFormat="1" x14ac:dyDescent="0.25">
      <c r="A15" s="156"/>
      <c r="B15" s="156"/>
      <c r="C15" s="9"/>
      <c r="D15" s="9"/>
      <c r="E15" s="9"/>
      <c r="F15" s="9"/>
      <c r="G15" s="9"/>
      <c r="H15" s="9"/>
      <c r="I15" s="9"/>
      <c r="J15" s="165"/>
      <c r="K15" s="3"/>
      <c r="L15" s="3"/>
      <c r="M15" s="3"/>
      <c r="N15" s="3"/>
      <c r="O15" s="3"/>
      <c r="P15" s="3"/>
    </row>
    <row r="16" spans="1:16" s="7" customFormat="1" x14ac:dyDescent="0.25">
      <c r="A16" s="3"/>
      <c r="B16" s="3"/>
      <c r="C16" s="3"/>
      <c r="D16" s="3"/>
      <c r="E16" s="3"/>
      <c r="F16" s="3"/>
      <c r="G16" s="3"/>
      <c r="H16" s="3"/>
      <c r="I16" s="3"/>
      <c r="J16" s="166"/>
      <c r="K16" s="3"/>
      <c r="L16" s="3"/>
      <c r="M16" s="3"/>
      <c r="N16" s="3"/>
      <c r="O16" s="3"/>
      <c r="P16" s="3"/>
    </row>
    <row r="17" spans="1:18" s="1" customFormat="1" ht="26.45" customHeight="1" x14ac:dyDescent="0.25">
      <c r="A17" s="37" t="s">
        <v>254</v>
      </c>
    </row>
    <row r="18" spans="1:18" s="7" customFormat="1" ht="31.5" x14ac:dyDescent="0.25">
      <c r="A18" s="170" t="s">
        <v>255</v>
      </c>
      <c r="B18" s="8" t="s">
        <v>241</v>
      </c>
      <c r="C18" s="8" t="s">
        <v>16</v>
      </c>
      <c r="D18" s="8" t="s">
        <v>25</v>
      </c>
      <c r="E18" s="8" t="s">
        <v>20</v>
      </c>
      <c r="F18" s="8" t="s">
        <v>34</v>
      </c>
      <c r="G18" s="8" t="s">
        <v>240</v>
      </c>
      <c r="H18" s="8" t="s">
        <v>247</v>
      </c>
      <c r="I18" s="3"/>
      <c r="J18" s="3"/>
      <c r="K18" s="166"/>
      <c r="L18" s="3"/>
      <c r="M18" s="3"/>
      <c r="N18" s="3"/>
      <c r="O18" s="3"/>
      <c r="P18" s="3"/>
      <c r="Q18" s="3"/>
      <c r="R18" s="3"/>
    </row>
    <row r="19" spans="1:18" s="7" customFormat="1" x14ac:dyDescent="0.25">
      <c r="A19" s="2">
        <v>1</v>
      </c>
      <c r="B19" s="2" t="s">
        <v>243</v>
      </c>
      <c r="C19" s="2" t="s">
        <v>24</v>
      </c>
      <c r="D19" s="2">
        <v>50</v>
      </c>
      <c r="E19" s="24" t="s">
        <v>231</v>
      </c>
      <c r="F19" s="2" t="s">
        <v>26</v>
      </c>
      <c r="G19" s="2"/>
      <c r="H19" s="176"/>
      <c r="I19" s="3"/>
      <c r="J19" s="3"/>
      <c r="K19" s="166"/>
      <c r="L19" s="3"/>
      <c r="M19" s="3"/>
      <c r="N19" s="3"/>
      <c r="O19" s="3"/>
      <c r="P19" s="3"/>
      <c r="Q19" s="3"/>
      <c r="R19" s="3"/>
    </row>
    <row r="20" spans="1:18" s="7" customFormat="1" x14ac:dyDescent="0.25">
      <c r="A20" s="2">
        <v>2</v>
      </c>
      <c r="B20" s="2" t="s">
        <v>243</v>
      </c>
      <c r="C20" s="2" t="s">
        <v>233</v>
      </c>
      <c r="D20" s="2">
        <v>20</v>
      </c>
      <c r="E20" s="24" t="s">
        <v>232</v>
      </c>
      <c r="F20" s="2" t="s">
        <v>23</v>
      </c>
      <c r="G20" s="2"/>
      <c r="H20" s="176"/>
      <c r="I20" s="3"/>
      <c r="J20" s="3"/>
      <c r="K20" s="166"/>
      <c r="L20" s="3"/>
      <c r="M20" s="3"/>
      <c r="N20" s="3"/>
      <c r="O20" s="3"/>
      <c r="P20" s="3"/>
      <c r="Q20" s="3"/>
      <c r="R20" s="3"/>
    </row>
    <row r="21" spans="1:18" s="7" customFormat="1" x14ac:dyDescent="0.25">
      <c r="A21" s="2">
        <v>3</v>
      </c>
      <c r="B21" s="2" t="s">
        <v>243</v>
      </c>
      <c r="C21" s="2" t="s">
        <v>234</v>
      </c>
      <c r="D21" s="2">
        <v>20</v>
      </c>
      <c r="E21" s="24" t="s">
        <v>232</v>
      </c>
      <c r="F21" s="2" t="s">
        <v>35</v>
      </c>
      <c r="G21" s="2"/>
      <c r="H21" s="176"/>
      <c r="I21" s="3"/>
      <c r="J21" s="3"/>
      <c r="K21" s="166"/>
      <c r="L21" s="3"/>
      <c r="M21" s="3"/>
      <c r="N21" s="3"/>
      <c r="O21" s="3"/>
      <c r="P21" s="3"/>
      <c r="Q21" s="3"/>
      <c r="R21" s="3"/>
    </row>
    <row r="22" spans="1:18" s="7" customFormat="1" x14ac:dyDescent="0.25">
      <c r="A22" s="2">
        <v>4</v>
      </c>
      <c r="B22" s="2" t="s">
        <v>243</v>
      </c>
      <c r="C22" s="2" t="s">
        <v>235</v>
      </c>
      <c r="D22" s="2">
        <v>7</v>
      </c>
      <c r="E22" s="24" t="s">
        <v>32</v>
      </c>
      <c r="F22" s="2" t="s">
        <v>21</v>
      </c>
      <c r="G22" s="2"/>
      <c r="H22" s="176"/>
      <c r="I22" s="3"/>
      <c r="J22" s="3"/>
      <c r="K22" s="166"/>
      <c r="L22" s="3"/>
      <c r="M22" s="3"/>
      <c r="N22" s="3"/>
      <c r="O22" s="3"/>
      <c r="P22" s="3"/>
      <c r="Q22" s="3"/>
      <c r="R22" s="3"/>
    </row>
    <row r="23" spans="1:18" s="7" customFormat="1" x14ac:dyDescent="0.25">
      <c r="A23" s="2">
        <v>5</v>
      </c>
      <c r="B23" s="2" t="s">
        <v>243</v>
      </c>
      <c r="C23" s="2" t="s">
        <v>236</v>
      </c>
      <c r="D23" s="2">
        <v>22</v>
      </c>
      <c r="E23" s="24" t="s">
        <v>33</v>
      </c>
      <c r="F23" s="2" t="s">
        <v>22</v>
      </c>
      <c r="G23" s="2"/>
      <c r="H23" s="176"/>
      <c r="I23" s="3"/>
      <c r="J23" s="3"/>
      <c r="K23" s="166"/>
      <c r="L23" s="3"/>
      <c r="M23" s="3"/>
      <c r="N23" s="3"/>
      <c r="O23" s="3"/>
      <c r="P23" s="3"/>
      <c r="Q23" s="3"/>
      <c r="R23" s="3"/>
    </row>
    <row r="24" spans="1:18" s="7" customFormat="1" x14ac:dyDescent="0.25">
      <c r="A24" s="2">
        <v>6</v>
      </c>
      <c r="B24" s="2" t="s">
        <v>243</v>
      </c>
      <c r="C24" s="2" t="s">
        <v>237</v>
      </c>
      <c r="D24" s="2">
        <v>82</v>
      </c>
      <c r="E24" s="24" t="s">
        <v>17</v>
      </c>
      <c r="F24" s="2" t="s">
        <v>31</v>
      </c>
      <c r="G24" s="2"/>
      <c r="H24" s="176"/>
      <c r="I24" s="3"/>
      <c r="J24" s="3"/>
      <c r="K24" s="166"/>
      <c r="L24" s="3"/>
      <c r="M24" s="3"/>
      <c r="N24" s="3"/>
      <c r="O24" s="3"/>
      <c r="P24" s="3"/>
      <c r="Q24" s="3"/>
      <c r="R24" s="3"/>
    </row>
    <row r="25" spans="1:18" s="7" customFormat="1" x14ac:dyDescent="0.25">
      <c r="A25" s="2">
        <v>7</v>
      </c>
      <c r="B25" s="2" t="s">
        <v>244</v>
      </c>
      <c r="C25" s="2" t="s">
        <v>238</v>
      </c>
      <c r="D25" s="2">
        <v>53</v>
      </c>
      <c r="E25" s="24" t="s">
        <v>18</v>
      </c>
      <c r="F25" s="2" t="s">
        <v>22</v>
      </c>
      <c r="G25" s="2" t="s">
        <v>35</v>
      </c>
      <c r="H25" s="176"/>
      <c r="I25" s="3"/>
      <c r="J25" s="3"/>
      <c r="K25" s="166"/>
      <c r="L25" s="3"/>
      <c r="M25" s="3"/>
      <c r="N25" s="3"/>
      <c r="O25" s="3"/>
      <c r="P25" s="3"/>
      <c r="Q25" s="3"/>
      <c r="R25" s="3"/>
    </row>
    <row r="26" spans="1:18" s="7" customFormat="1" x14ac:dyDescent="0.25">
      <c r="A26" s="2">
        <v>8</v>
      </c>
      <c r="B26" s="2" t="s">
        <v>244</v>
      </c>
      <c r="C26" s="2" t="s">
        <v>245</v>
      </c>
      <c r="D26" s="2">
        <v>10</v>
      </c>
      <c r="E26" s="24" t="s">
        <v>19</v>
      </c>
      <c r="F26" s="2" t="s">
        <v>27</v>
      </c>
      <c r="G26" s="2" t="s">
        <v>35</v>
      </c>
      <c r="H26" s="176"/>
      <c r="I26" s="3"/>
      <c r="J26" s="3"/>
      <c r="K26" s="166"/>
      <c r="L26" s="3"/>
      <c r="M26" s="3"/>
      <c r="N26" s="3"/>
      <c r="O26" s="3"/>
      <c r="P26" s="3"/>
      <c r="Q26" s="3"/>
      <c r="R26" s="3"/>
    </row>
    <row r="27" spans="1:18" s="7" customFormat="1" ht="49.9" customHeight="1" x14ac:dyDescent="0.25">
      <c r="A27" s="2">
        <v>9</v>
      </c>
      <c r="B27" s="2" t="s">
        <v>244</v>
      </c>
      <c r="C27" s="2" t="s">
        <v>246</v>
      </c>
      <c r="D27" s="2">
        <v>10</v>
      </c>
      <c r="E27" s="24" t="s">
        <v>232</v>
      </c>
      <c r="F27" s="2" t="s">
        <v>21</v>
      </c>
      <c r="G27" s="2" t="s">
        <v>35</v>
      </c>
      <c r="H27" s="176" t="s">
        <v>253</v>
      </c>
      <c r="I27" s="3"/>
      <c r="J27" s="3"/>
      <c r="K27" s="166"/>
      <c r="L27" s="3"/>
      <c r="M27" s="3"/>
      <c r="N27" s="3"/>
      <c r="O27" s="3"/>
      <c r="P27" s="3"/>
      <c r="Q27" s="3"/>
      <c r="R27" s="3"/>
    </row>
    <row r="28" spans="1:18" s="7" customFormat="1" x14ac:dyDescent="0.25">
      <c r="A28" s="2">
        <v>10</v>
      </c>
      <c r="B28" s="2"/>
      <c r="C28" s="2"/>
      <c r="D28" s="2"/>
      <c r="E28" s="24"/>
      <c r="F28" s="2"/>
      <c r="G28" s="2"/>
      <c r="H28" s="176"/>
      <c r="I28" s="3"/>
      <c r="J28" s="3"/>
      <c r="K28" s="166"/>
      <c r="L28" s="3"/>
      <c r="M28" s="3"/>
      <c r="N28" s="3"/>
      <c r="O28" s="3"/>
      <c r="P28" s="3"/>
      <c r="Q28" s="3"/>
      <c r="R28" s="3"/>
    </row>
    <row r="29" spans="1:18" s="7" customFormat="1" x14ac:dyDescent="0.25">
      <c r="A29" s="2">
        <v>11</v>
      </c>
      <c r="B29" s="2"/>
      <c r="C29" s="2"/>
      <c r="D29" s="2"/>
      <c r="E29" s="24"/>
      <c r="F29" s="2"/>
      <c r="G29" s="2"/>
      <c r="H29" s="176"/>
      <c r="I29" s="3"/>
      <c r="J29" s="3"/>
      <c r="K29" s="166"/>
      <c r="L29" s="3"/>
      <c r="M29" s="3"/>
      <c r="N29" s="3"/>
      <c r="O29" s="3"/>
      <c r="P29" s="3"/>
      <c r="Q29" s="3"/>
      <c r="R29" s="3"/>
    </row>
    <row r="30" spans="1:18" s="7" customFormat="1" x14ac:dyDescent="0.25">
      <c r="A30" s="2">
        <v>12</v>
      </c>
      <c r="B30" s="2"/>
      <c r="C30" s="2"/>
      <c r="D30" s="2"/>
      <c r="E30" s="24"/>
      <c r="F30" s="2"/>
      <c r="G30" s="2"/>
      <c r="H30" s="176"/>
      <c r="I30" s="3"/>
      <c r="J30" s="3"/>
      <c r="K30" s="166"/>
      <c r="L30" s="3"/>
      <c r="M30" s="3"/>
      <c r="N30" s="3"/>
      <c r="O30" s="3"/>
      <c r="P30" s="3"/>
      <c r="Q30" s="3"/>
      <c r="R30" s="3"/>
    </row>
    <row r="31" spans="1:18" s="7" customFormat="1" x14ac:dyDescent="0.25">
      <c r="A31" s="2">
        <v>13</v>
      </c>
      <c r="B31" s="2"/>
      <c r="C31" s="2"/>
      <c r="D31" s="2"/>
      <c r="E31" s="24"/>
      <c r="F31" s="2"/>
      <c r="G31" s="2"/>
      <c r="H31" s="176"/>
      <c r="I31" s="3"/>
      <c r="J31" s="3"/>
      <c r="K31" s="166"/>
      <c r="L31" s="3"/>
      <c r="M31" s="3"/>
      <c r="N31" s="3"/>
      <c r="O31" s="3"/>
      <c r="P31" s="3"/>
      <c r="Q31" s="3"/>
      <c r="R31" s="3"/>
    </row>
    <row r="32" spans="1:18" s="7" customFormat="1" x14ac:dyDescent="0.25">
      <c r="A32" s="2">
        <v>14</v>
      </c>
      <c r="B32" s="2"/>
      <c r="C32" s="2"/>
      <c r="D32" s="2"/>
      <c r="E32" s="24"/>
      <c r="F32" s="2"/>
      <c r="G32" s="2"/>
      <c r="H32" s="176"/>
      <c r="I32" s="3"/>
      <c r="J32" s="3"/>
      <c r="K32" s="166"/>
      <c r="L32" s="3"/>
      <c r="M32" s="3"/>
      <c r="N32" s="3"/>
      <c r="O32" s="3"/>
      <c r="P32" s="3"/>
      <c r="Q32" s="3"/>
      <c r="R32" s="3"/>
    </row>
    <row r="33" spans="1:18" s="7" customFormat="1" x14ac:dyDescent="0.25">
      <c r="A33" s="2">
        <v>15</v>
      </c>
      <c r="B33" s="2"/>
      <c r="C33" s="2"/>
      <c r="D33" s="2"/>
      <c r="E33" s="24"/>
      <c r="F33" s="2"/>
      <c r="G33" s="2"/>
      <c r="H33" s="176"/>
      <c r="I33" s="3"/>
      <c r="J33" s="3"/>
      <c r="K33" s="166"/>
      <c r="L33" s="3"/>
      <c r="M33" s="3"/>
      <c r="N33" s="3"/>
      <c r="O33" s="3"/>
      <c r="P33" s="3"/>
      <c r="Q33" s="3"/>
      <c r="R33" s="3"/>
    </row>
    <row r="34" spans="1:18" s="7" customFormat="1" x14ac:dyDescent="0.25">
      <c r="A34" s="2">
        <v>16</v>
      </c>
      <c r="B34" s="2"/>
      <c r="C34" s="2"/>
      <c r="D34" s="2"/>
      <c r="E34" s="24"/>
      <c r="F34" s="2"/>
      <c r="G34" s="2"/>
      <c r="H34" s="176"/>
      <c r="I34" s="3"/>
      <c r="J34" s="3"/>
      <c r="K34" s="166"/>
      <c r="L34" s="3"/>
      <c r="M34" s="3"/>
      <c r="N34" s="3"/>
      <c r="O34" s="3"/>
      <c r="P34" s="3"/>
      <c r="Q34" s="3"/>
      <c r="R34" s="3"/>
    </row>
    <row r="35" spans="1:18" s="7" customFormat="1" x14ac:dyDescent="0.25">
      <c r="A35" s="2">
        <v>17</v>
      </c>
      <c r="B35" s="2"/>
      <c r="C35" s="2"/>
      <c r="D35" s="2"/>
      <c r="E35" s="24"/>
      <c r="F35" s="2"/>
      <c r="G35" s="2"/>
      <c r="H35" s="176"/>
      <c r="I35" s="3"/>
      <c r="J35" s="3"/>
      <c r="K35" s="166"/>
      <c r="L35" s="3"/>
      <c r="M35" s="3"/>
      <c r="N35" s="3"/>
      <c r="O35" s="3"/>
      <c r="P35" s="3"/>
      <c r="Q35" s="3"/>
      <c r="R35" s="3"/>
    </row>
    <row r="36" spans="1:18" s="7" customFormat="1" x14ac:dyDescent="0.25">
      <c r="A36" s="2">
        <v>18</v>
      </c>
      <c r="B36" s="2"/>
      <c r="C36" s="2"/>
      <c r="D36" s="2"/>
      <c r="E36" s="24"/>
      <c r="F36" s="2"/>
      <c r="G36" s="2"/>
      <c r="H36" s="176"/>
      <c r="I36" s="3"/>
      <c r="J36" s="3"/>
      <c r="K36" s="166"/>
      <c r="L36" s="3"/>
      <c r="M36" s="3"/>
      <c r="N36" s="3"/>
      <c r="O36" s="3"/>
      <c r="P36" s="3"/>
      <c r="Q36" s="3"/>
      <c r="R36" s="3"/>
    </row>
    <row r="37" spans="1:18" s="7" customFormat="1" x14ac:dyDescent="0.25">
      <c r="A37" s="2">
        <v>19</v>
      </c>
      <c r="B37" s="2"/>
      <c r="C37" s="2"/>
      <c r="D37" s="2"/>
      <c r="E37" s="24"/>
      <c r="F37" s="2"/>
      <c r="G37" s="2"/>
      <c r="H37" s="176"/>
      <c r="I37" s="3"/>
      <c r="J37" s="3"/>
      <c r="K37" s="166"/>
      <c r="L37" s="3"/>
      <c r="M37" s="3"/>
      <c r="N37" s="3"/>
      <c r="O37" s="3"/>
      <c r="P37" s="3"/>
      <c r="Q37" s="3"/>
      <c r="R37" s="3"/>
    </row>
    <row r="38" spans="1:18" s="7" customFormat="1" x14ac:dyDescent="0.25">
      <c r="A38" s="2">
        <v>20</v>
      </c>
      <c r="B38" s="2"/>
      <c r="C38" s="2"/>
      <c r="D38" s="2"/>
      <c r="E38" s="24"/>
      <c r="F38" s="2"/>
      <c r="G38" s="2"/>
      <c r="H38" s="176"/>
      <c r="I38" s="3"/>
      <c r="J38" s="3"/>
      <c r="K38" s="166"/>
      <c r="L38" s="3"/>
      <c r="M38" s="3"/>
      <c r="N38" s="3"/>
      <c r="O38" s="3"/>
      <c r="P38" s="3"/>
      <c r="Q38" s="3"/>
      <c r="R38" s="3"/>
    </row>
    <row r="39" spans="1:18" s="7" customFormat="1" x14ac:dyDescent="0.25">
      <c r="A39" s="2">
        <v>21</v>
      </c>
      <c r="B39" s="2"/>
      <c r="C39" s="2"/>
      <c r="D39" s="2"/>
      <c r="E39" s="24"/>
      <c r="F39" s="2"/>
      <c r="G39" s="2"/>
      <c r="H39" s="176"/>
      <c r="I39" s="3"/>
      <c r="J39" s="3"/>
      <c r="K39" s="166"/>
      <c r="L39" s="3"/>
      <c r="M39" s="3"/>
      <c r="N39" s="3"/>
      <c r="O39" s="3"/>
      <c r="P39" s="3"/>
      <c r="Q39" s="3"/>
      <c r="R39" s="3"/>
    </row>
    <row r="40" spans="1:18" s="7" customFormat="1" x14ac:dyDescent="0.25">
      <c r="A40" s="2">
        <v>22</v>
      </c>
      <c r="B40" s="2"/>
      <c r="C40" s="2"/>
      <c r="D40" s="2"/>
      <c r="E40" s="24"/>
      <c r="F40" s="2"/>
      <c r="G40" s="2"/>
      <c r="H40" s="176"/>
      <c r="I40" s="3"/>
      <c r="J40" s="3"/>
      <c r="K40" s="166"/>
      <c r="L40" s="3"/>
      <c r="M40" s="3"/>
      <c r="N40" s="3"/>
      <c r="O40" s="3"/>
      <c r="P40" s="3"/>
      <c r="Q40" s="3"/>
      <c r="R40" s="3"/>
    </row>
    <row r="41" spans="1:18" s="7" customFormat="1" x14ac:dyDescent="0.25">
      <c r="A41" s="2">
        <v>23</v>
      </c>
      <c r="B41" s="2"/>
      <c r="C41" s="2"/>
      <c r="D41" s="2"/>
      <c r="E41" s="24"/>
      <c r="F41" s="2"/>
      <c r="G41" s="2"/>
      <c r="H41" s="176"/>
      <c r="I41" s="3"/>
      <c r="J41" s="3"/>
      <c r="K41" s="166"/>
      <c r="L41" s="3"/>
      <c r="M41" s="3"/>
      <c r="N41" s="3"/>
      <c r="O41" s="3"/>
      <c r="P41" s="3"/>
      <c r="Q41" s="3"/>
      <c r="R41" s="3"/>
    </row>
    <row r="42" spans="1:18" s="7" customFormat="1" x14ac:dyDescent="0.25">
      <c r="A42" s="2">
        <v>24</v>
      </c>
      <c r="B42" s="2"/>
      <c r="C42" s="2"/>
      <c r="D42" s="2"/>
      <c r="E42" s="24"/>
      <c r="F42" s="2"/>
      <c r="G42" s="2"/>
      <c r="H42" s="176"/>
      <c r="I42" s="3"/>
      <c r="J42" s="3"/>
      <c r="K42" s="166"/>
      <c r="L42" s="3"/>
      <c r="M42" s="3"/>
      <c r="N42" s="3"/>
      <c r="O42" s="3"/>
      <c r="P42" s="3"/>
      <c r="Q42" s="3"/>
      <c r="R42" s="3"/>
    </row>
    <row r="43" spans="1:18" s="7" customFormat="1" x14ac:dyDescent="0.25">
      <c r="A43" s="2">
        <v>25</v>
      </c>
      <c r="B43" s="2"/>
      <c r="C43" s="2"/>
      <c r="D43" s="2"/>
      <c r="E43" s="24"/>
      <c r="F43" s="2"/>
      <c r="G43" s="2"/>
      <c r="H43" s="176"/>
      <c r="I43" s="3"/>
      <c r="J43" s="3"/>
      <c r="K43" s="166"/>
      <c r="L43" s="3"/>
      <c r="M43" s="3"/>
      <c r="N43" s="3"/>
      <c r="O43" s="3"/>
      <c r="P43" s="3"/>
      <c r="Q43" s="3"/>
      <c r="R43" s="3"/>
    </row>
    <row r="44" spans="1:18" s="7" customFormat="1" x14ac:dyDescent="0.25">
      <c r="A44" s="2">
        <v>26</v>
      </c>
      <c r="B44" s="2"/>
      <c r="C44" s="2"/>
      <c r="D44" s="2"/>
      <c r="E44" s="24"/>
      <c r="F44" s="2"/>
      <c r="G44" s="2"/>
      <c r="H44" s="176"/>
      <c r="I44" s="3"/>
      <c r="J44" s="3"/>
      <c r="K44" s="166"/>
      <c r="L44" s="3"/>
      <c r="M44" s="3"/>
      <c r="N44" s="3"/>
      <c r="O44" s="3"/>
      <c r="P44" s="3"/>
      <c r="Q44" s="3"/>
      <c r="R44" s="3"/>
    </row>
    <row r="45" spans="1:18" s="7" customFormat="1" x14ac:dyDescent="0.25">
      <c r="A45" s="2">
        <v>27</v>
      </c>
      <c r="B45" s="2"/>
      <c r="C45" s="2"/>
      <c r="D45" s="2"/>
      <c r="E45" s="24"/>
      <c r="F45" s="2"/>
      <c r="G45" s="2"/>
      <c r="H45" s="176"/>
      <c r="I45" s="3"/>
      <c r="J45" s="3"/>
      <c r="K45" s="166"/>
      <c r="L45" s="3"/>
      <c r="M45" s="3"/>
      <c r="N45" s="3"/>
      <c r="O45" s="3"/>
      <c r="P45" s="3"/>
      <c r="Q45" s="3"/>
      <c r="R45" s="3"/>
    </row>
    <row r="46" spans="1:18" s="7" customFormat="1" x14ac:dyDescent="0.25">
      <c r="A46" s="2">
        <v>28</v>
      </c>
      <c r="B46" s="2"/>
      <c r="C46" s="2"/>
      <c r="D46" s="2"/>
      <c r="E46" s="24"/>
      <c r="F46" s="2"/>
      <c r="G46" s="2"/>
      <c r="H46" s="176"/>
      <c r="I46" s="3"/>
      <c r="J46" s="3"/>
      <c r="K46" s="166"/>
      <c r="L46" s="3"/>
      <c r="M46" s="3"/>
      <c r="N46" s="3"/>
      <c r="O46" s="3"/>
      <c r="P46" s="3"/>
      <c r="Q46" s="3"/>
      <c r="R46" s="3"/>
    </row>
    <row r="47" spans="1:18" s="7" customFormat="1" x14ac:dyDescent="0.25">
      <c r="A47" s="2">
        <v>29</v>
      </c>
      <c r="B47" s="2"/>
      <c r="C47" s="2"/>
      <c r="D47" s="2"/>
      <c r="E47" s="24"/>
      <c r="F47" s="2"/>
      <c r="G47" s="2"/>
      <c r="H47" s="176"/>
      <c r="I47" s="3"/>
      <c r="J47" s="3"/>
      <c r="K47" s="166"/>
      <c r="L47" s="3"/>
      <c r="M47" s="3"/>
      <c r="N47" s="3"/>
      <c r="O47" s="3"/>
      <c r="P47" s="3"/>
      <c r="Q47" s="3"/>
      <c r="R47" s="3"/>
    </row>
    <row r="48" spans="1:18" s="7" customFormat="1" x14ac:dyDescent="0.25">
      <c r="A48" s="2">
        <v>30</v>
      </c>
      <c r="B48" s="2"/>
      <c r="C48" s="2"/>
      <c r="D48" s="2"/>
      <c r="E48" s="24"/>
      <c r="F48" s="2"/>
      <c r="G48" s="2"/>
      <c r="H48" s="176"/>
      <c r="I48" s="3"/>
      <c r="J48" s="3"/>
      <c r="K48" s="166"/>
      <c r="L48" s="3"/>
      <c r="M48" s="3"/>
      <c r="N48" s="3"/>
      <c r="O48" s="3"/>
      <c r="P48" s="3"/>
      <c r="Q48" s="3"/>
      <c r="R48" s="3"/>
    </row>
    <row r="49" spans="1:18" s="7" customFormat="1" x14ac:dyDescent="0.25">
      <c r="A49" s="2">
        <v>31</v>
      </c>
      <c r="B49" s="2"/>
      <c r="C49" s="2"/>
      <c r="D49" s="2"/>
      <c r="E49" s="24"/>
      <c r="F49" s="2"/>
      <c r="G49" s="2"/>
      <c r="H49" s="176"/>
      <c r="I49" s="3"/>
      <c r="J49" s="3"/>
      <c r="K49" s="166"/>
      <c r="L49" s="3"/>
      <c r="M49" s="3"/>
      <c r="N49" s="3"/>
      <c r="O49" s="3"/>
      <c r="P49" s="3"/>
      <c r="Q49" s="3"/>
      <c r="R49" s="3"/>
    </row>
    <row r="50" spans="1:18" s="7" customFormat="1" x14ac:dyDescent="0.25">
      <c r="A50" s="2">
        <v>32</v>
      </c>
      <c r="B50" s="2"/>
      <c r="C50" s="2"/>
      <c r="D50" s="2"/>
      <c r="E50" s="24"/>
      <c r="F50" s="2"/>
      <c r="G50" s="2"/>
      <c r="H50" s="176"/>
      <c r="I50" s="3"/>
      <c r="J50" s="3"/>
      <c r="K50" s="166"/>
      <c r="L50" s="3"/>
      <c r="M50" s="3"/>
      <c r="N50" s="3"/>
      <c r="O50" s="3"/>
      <c r="P50" s="3"/>
      <c r="Q50" s="3"/>
      <c r="R50" s="3"/>
    </row>
    <row r="51" spans="1:18" s="7" customFormat="1" x14ac:dyDescent="0.25">
      <c r="A51" s="2">
        <v>33</v>
      </c>
      <c r="B51" s="2"/>
      <c r="C51" s="2"/>
      <c r="D51" s="2"/>
      <c r="E51" s="24"/>
      <c r="F51" s="2"/>
      <c r="G51" s="2"/>
      <c r="H51" s="176"/>
      <c r="I51" s="3"/>
      <c r="J51" s="3"/>
      <c r="K51" s="166"/>
      <c r="L51" s="3"/>
      <c r="M51" s="3"/>
      <c r="N51" s="3"/>
      <c r="O51" s="3"/>
      <c r="P51" s="3"/>
      <c r="Q51" s="3"/>
      <c r="R51" s="3"/>
    </row>
    <row r="52" spans="1:18" s="7" customFormat="1" x14ac:dyDescent="0.25">
      <c r="A52" s="9"/>
      <c r="B52" s="9"/>
      <c r="C52" s="156"/>
      <c r="D52" s="9"/>
      <c r="E52" s="9"/>
      <c r="F52" s="3"/>
      <c r="G52" s="3"/>
      <c r="H52" s="3"/>
      <c r="I52" s="3"/>
      <c r="J52" s="166"/>
      <c r="K52" s="3"/>
      <c r="L52" s="3"/>
      <c r="M52" s="3"/>
      <c r="N52" s="3"/>
      <c r="O52" s="3"/>
      <c r="P52" s="3"/>
    </row>
  </sheetData>
  <mergeCells count="6">
    <mergeCell ref="A6:J6"/>
    <mergeCell ref="A13:A14"/>
    <mergeCell ref="A7:A8"/>
    <mergeCell ref="A10:A11"/>
    <mergeCell ref="A9:I9"/>
    <mergeCell ref="A12:I12"/>
  </mergeCells>
  <phoneticPr fontId="1" type="noConversion"/>
  <dataValidations count="2">
    <dataValidation type="list" allowBlank="1" showInputMessage="1" showErrorMessage="1" sqref="E19:E51" xr:uid="{B930CAF6-2F82-4BA0-B57C-1EF9A411207E}">
      <formula1>$C$5:$I$5</formula1>
    </dataValidation>
    <dataValidation type="list" allowBlank="1" showInputMessage="1" showErrorMessage="1" sqref="B19:B51" xr:uid="{897ABDA6-FC3E-4EE9-90F3-7B1DD726076D}">
      <formula1>$A$4:$B$4</formula1>
    </dataValidation>
  </dataValidations>
  <pageMargins left="0.32" right="0.38" top="0.27559055118110237" bottom="0.34" header="0.23622047244094491" footer="0.15748031496062992"/>
  <pageSetup paperSize="9" scale="87" fitToHeight="0" orientation="landscape" r:id="rId1"/>
  <headerFooter>
    <oddFooter>&amp;A&amp;R第 &amp;P 頁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03"/>
  <sheetViews>
    <sheetView view="pageBreakPreview" zoomScale="60" zoomScaleNormal="70" workbookViewId="0">
      <pane ySplit="10" topLeftCell="A17" activePane="bottomLeft" state="frozen"/>
      <selection pane="bottomLeft" activeCell="F5" sqref="F5:I5"/>
    </sheetView>
  </sheetViews>
  <sheetFormatPr defaultColWidth="8.875" defaultRowHeight="15.75" x14ac:dyDescent="0.25"/>
  <cols>
    <col min="1" max="1" width="12.75" style="1" customWidth="1"/>
    <col min="2" max="2" width="22.75" style="1" customWidth="1"/>
    <col min="3" max="3" width="17.75" style="1" customWidth="1"/>
    <col min="4" max="4" width="29.75" style="1" customWidth="1"/>
    <col min="5" max="5" width="2.375" style="1" customWidth="1"/>
    <col min="6" max="6" width="12.75" style="1" customWidth="1"/>
    <col min="7" max="7" width="22.75" style="1" customWidth="1"/>
    <col min="8" max="8" width="17.75" style="1" customWidth="1"/>
    <col min="9" max="9" width="29.75" style="1" customWidth="1"/>
    <col min="10" max="10" width="2.375" style="1" customWidth="1"/>
    <col min="11" max="11" width="12.75" style="1" customWidth="1"/>
    <col min="12" max="12" width="22.75" style="1" customWidth="1"/>
    <col min="13" max="13" width="17.75" style="1" customWidth="1"/>
    <col min="14" max="14" width="29.75" style="1" customWidth="1"/>
    <col min="15" max="15" width="2.375" style="1" customWidth="1"/>
    <col min="16" max="16" width="12.75" style="1" customWidth="1"/>
    <col min="17" max="17" width="22.75" style="1" customWidth="1"/>
    <col min="18" max="18" width="17.75" style="1" customWidth="1"/>
    <col min="19" max="19" width="29.75" style="1" customWidth="1"/>
    <col min="20" max="16384" width="8.875" style="1"/>
  </cols>
  <sheetData>
    <row r="1" spans="1:19" s="186" customFormat="1" ht="52.9" customHeight="1" x14ac:dyDescent="0.25">
      <c r="A1" s="186" t="s">
        <v>180</v>
      </c>
      <c r="C1" s="186" t="s">
        <v>181</v>
      </c>
      <c r="D1" s="186" t="s">
        <v>182</v>
      </c>
      <c r="H1" s="186" t="s">
        <v>183</v>
      </c>
      <c r="J1" s="187"/>
      <c r="R1" s="347" t="s">
        <v>623</v>
      </c>
      <c r="S1" s="347" t="s">
        <v>624</v>
      </c>
    </row>
    <row r="2" spans="1:19" s="158" customFormat="1" ht="24.6" customHeight="1" x14ac:dyDescent="0.25">
      <c r="A2" s="158" t="s">
        <v>361</v>
      </c>
      <c r="C2" s="327">
        <f>'導讀-對照表'!D1-2</f>
        <v>111</v>
      </c>
      <c r="J2" s="159"/>
    </row>
    <row r="3" spans="1:19" s="158" customFormat="1" ht="14.45" customHeight="1" x14ac:dyDescent="0.25">
      <c r="A3" s="203"/>
      <c r="J3" s="159"/>
    </row>
    <row r="4" spans="1:19" s="158" customFormat="1" ht="18" customHeight="1" x14ac:dyDescent="0.25">
      <c r="A4" s="204" t="s">
        <v>296</v>
      </c>
      <c r="B4" s="390" t="s">
        <v>297</v>
      </c>
      <c r="C4" s="391"/>
      <c r="D4" s="392"/>
      <c r="F4" s="204" t="s">
        <v>296</v>
      </c>
      <c r="G4" s="390" t="s">
        <v>297</v>
      </c>
      <c r="H4" s="391"/>
      <c r="I4" s="392"/>
      <c r="J4" s="159"/>
      <c r="K4" s="204" t="s">
        <v>296</v>
      </c>
      <c r="L4" s="390" t="s">
        <v>297</v>
      </c>
      <c r="M4" s="391"/>
      <c r="N4" s="392"/>
      <c r="P4" s="204" t="s">
        <v>296</v>
      </c>
      <c r="Q4" s="390" t="s">
        <v>297</v>
      </c>
      <c r="R4" s="391"/>
      <c r="S4" s="392"/>
    </row>
    <row r="5" spans="1:19" ht="21.6" customHeight="1" x14ac:dyDescent="0.25">
      <c r="A5" s="393" t="str">
        <f>$C$2&amp;"學年度(提案年度)"</f>
        <v>111學年度(提案年度)</v>
      </c>
      <c r="B5" s="394"/>
      <c r="C5" s="394"/>
      <c r="D5" s="395"/>
      <c r="F5" s="396" t="str">
        <f>SUM($C$2+2)&amp;"學年度(開辦第1年)"</f>
        <v>113學年度(開辦第1年)</v>
      </c>
      <c r="G5" s="397"/>
      <c r="H5" s="397"/>
      <c r="I5" s="398"/>
      <c r="K5" s="396" t="str">
        <f>SUM($C$2+3)&amp;"學年度(開辦第2年)"</f>
        <v>114學年度(開辦第2年)</v>
      </c>
      <c r="L5" s="397"/>
      <c r="M5" s="397"/>
      <c r="N5" s="398"/>
      <c r="P5" s="396" t="str">
        <f>SUM($C$2+4)&amp;"學年度(開辦第3年)"</f>
        <v>115學年度(開辦第3年)</v>
      </c>
      <c r="Q5" s="397"/>
      <c r="R5" s="397"/>
      <c r="S5" s="398"/>
    </row>
    <row r="6" spans="1:19" ht="16.5" thickBot="1" x14ac:dyDescent="0.3">
      <c r="A6" s="184" t="s">
        <v>275</v>
      </c>
      <c r="B6" s="184" t="s">
        <v>276</v>
      </c>
      <c r="C6" s="184" t="s">
        <v>277</v>
      </c>
      <c r="D6" s="184" t="s">
        <v>210</v>
      </c>
      <c r="F6" s="184" t="s">
        <v>275</v>
      </c>
      <c r="G6" s="184" t="s">
        <v>276</v>
      </c>
      <c r="H6" s="184" t="s">
        <v>277</v>
      </c>
      <c r="I6" s="184" t="s">
        <v>210</v>
      </c>
      <c r="K6" s="184" t="s">
        <v>275</v>
      </c>
      <c r="L6" s="184" t="s">
        <v>276</v>
      </c>
      <c r="M6" s="184" t="s">
        <v>277</v>
      </c>
      <c r="N6" s="184" t="s">
        <v>210</v>
      </c>
      <c r="P6" s="184" t="s">
        <v>275</v>
      </c>
      <c r="Q6" s="184" t="s">
        <v>276</v>
      </c>
      <c r="R6" s="184" t="s">
        <v>277</v>
      </c>
      <c r="S6" s="184" t="s">
        <v>210</v>
      </c>
    </row>
    <row r="7" spans="1:19" ht="30" customHeight="1" thickTop="1" thickBot="1" x14ac:dyDescent="0.3">
      <c r="A7" s="323" t="s">
        <v>594</v>
      </c>
      <c r="B7" s="324" t="s">
        <v>593</v>
      </c>
      <c r="C7" s="324"/>
      <c r="D7" s="325"/>
      <c r="F7" s="323" t="s">
        <v>594</v>
      </c>
      <c r="G7" s="324" t="s">
        <v>593</v>
      </c>
      <c r="H7" s="324"/>
      <c r="I7" s="325"/>
      <c r="K7" s="323" t="s">
        <v>594</v>
      </c>
      <c r="L7" s="324" t="s">
        <v>593</v>
      </c>
      <c r="M7" s="324"/>
      <c r="N7" s="325"/>
      <c r="P7" s="323" t="s">
        <v>594</v>
      </c>
      <c r="Q7" s="324" t="s">
        <v>593</v>
      </c>
      <c r="R7" s="324"/>
      <c r="S7" s="325"/>
    </row>
    <row r="8" spans="1:19" ht="30" customHeight="1" thickTop="1" x14ac:dyDescent="0.25">
      <c r="A8" s="194" t="str">
        <f>A5</f>
        <v>111學年度(提案年度)</v>
      </c>
      <c r="B8" s="188" t="s">
        <v>278</v>
      </c>
      <c r="C8" s="198">
        <f>SUMIFS($C$11:$C$103,$A$11:$A$103,"收入")</f>
        <v>2850000</v>
      </c>
      <c r="D8" s="189"/>
      <c r="F8" s="194" t="str">
        <f>F5</f>
        <v>113學年度(開辦第1年)</v>
      </c>
      <c r="G8" s="188" t="s">
        <v>278</v>
      </c>
      <c r="H8" s="198">
        <f>SUMIFS($C$11:$C$103,$A$11:$A$103,"收入")</f>
        <v>2850000</v>
      </c>
      <c r="I8" s="189"/>
      <c r="K8" s="194" t="str">
        <f>K5</f>
        <v>114學年度(開辦第2年)</v>
      </c>
      <c r="L8" s="188" t="s">
        <v>278</v>
      </c>
      <c r="M8" s="198">
        <f>SUMIFS($M$11:$M$103,$K$11:$K$103,"收入")</f>
        <v>3120000</v>
      </c>
      <c r="N8" s="189"/>
      <c r="P8" s="194" t="str">
        <f>P5</f>
        <v>115學年度(開辦第3年)</v>
      </c>
      <c r="Q8" s="188" t="s">
        <v>278</v>
      </c>
      <c r="R8" s="198">
        <f>SUMIFS($R$11:$R$103,$P$11:$P$103,"收入")</f>
        <v>3100000</v>
      </c>
      <c r="S8" s="189"/>
    </row>
    <row r="9" spans="1:19" ht="30" customHeight="1" x14ac:dyDescent="0.25">
      <c r="A9" s="195" t="str">
        <f>A5</f>
        <v>111學年度(提案年度)</v>
      </c>
      <c r="B9" s="190" t="s">
        <v>279</v>
      </c>
      <c r="C9" s="199">
        <f>SUMIFS($C$11:$C$103,$A$11:$A$103,"支出")</f>
        <v>1172000</v>
      </c>
      <c r="D9" s="191"/>
      <c r="F9" s="195" t="str">
        <f>F5</f>
        <v>113學年度(開辦第1年)</v>
      </c>
      <c r="G9" s="190" t="s">
        <v>279</v>
      </c>
      <c r="H9" s="199">
        <f>SUMIFS($H$11:$H$103,$F$11:$F$103,"支出")</f>
        <v>3172000</v>
      </c>
      <c r="I9" s="191"/>
      <c r="K9" s="195" t="str">
        <f>K5</f>
        <v>114學年度(開辦第2年)</v>
      </c>
      <c r="L9" s="190" t="s">
        <v>279</v>
      </c>
      <c r="M9" s="199">
        <f>SUMIFS($M$11:$M$103,$K$11:$K$103,"支出")</f>
        <v>3130000</v>
      </c>
      <c r="N9" s="191"/>
      <c r="P9" s="195" t="str">
        <f>P5</f>
        <v>115學年度(開辦第3年)</v>
      </c>
      <c r="Q9" s="190" t="s">
        <v>279</v>
      </c>
      <c r="R9" s="199">
        <f>SUMIFS($R$11:$R$103,$P$11:$P$103,"支出")</f>
        <v>3162000</v>
      </c>
      <c r="S9" s="191"/>
    </row>
    <row r="10" spans="1:19" ht="30" customHeight="1" thickBot="1" x14ac:dyDescent="0.3">
      <c r="A10" s="196" t="str">
        <f>A5</f>
        <v>111學年度(提案年度)</v>
      </c>
      <c r="B10" s="192" t="s">
        <v>280</v>
      </c>
      <c r="C10" s="200">
        <f>C8-C9-C7</f>
        <v>1678000</v>
      </c>
      <c r="D10" s="193"/>
      <c r="F10" s="196" t="str">
        <f>F5</f>
        <v>113學年度(開辦第1年)</v>
      </c>
      <c r="G10" s="192" t="s">
        <v>280</v>
      </c>
      <c r="H10" s="200">
        <f>H8-H9-H7</f>
        <v>-322000</v>
      </c>
      <c r="I10" s="193"/>
      <c r="K10" s="196" t="str">
        <f>K5</f>
        <v>114學年度(開辦第2年)</v>
      </c>
      <c r="L10" s="192" t="s">
        <v>280</v>
      </c>
      <c r="M10" s="200">
        <f>M8-M9-M7</f>
        <v>-10000</v>
      </c>
      <c r="N10" s="193"/>
      <c r="P10" s="196" t="str">
        <f>P5</f>
        <v>115學年度(開辦第3年)</v>
      </c>
      <c r="Q10" s="192" t="s">
        <v>280</v>
      </c>
      <c r="R10" s="200">
        <f>R8-R9-R7</f>
        <v>-62000</v>
      </c>
      <c r="S10" s="193"/>
    </row>
    <row r="11" spans="1:19" ht="16.5" thickTop="1" x14ac:dyDescent="0.25">
      <c r="A11" s="197" t="s">
        <v>282</v>
      </c>
      <c r="B11" s="197" t="s">
        <v>285</v>
      </c>
      <c r="C11" s="201">
        <v>2250000</v>
      </c>
      <c r="D11" s="197" t="s">
        <v>286</v>
      </c>
      <c r="F11" s="197" t="s">
        <v>282</v>
      </c>
      <c r="G11" s="197" t="s">
        <v>285</v>
      </c>
      <c r="H11" s="201">
        <v>2500000</v>
      </c>
      <c r="I11" s="197" t="s">
        <v>295</v>
      </c>
      <c r="K11" s="197" t="s">
        <v>282</v>
      </c>
      <c r="L11" s="197" t="s">
        <v>285</v>
      </c>
      <c r="M11" s="201">
        <v>2500000</v>
      </c>
      <c r="N11" s="197" t="s">
        <v>295</v>
      </c>
      <c r="P11" s="197" t="s">
        <v>282</v>
      </c>
      <c r="Q11" s="197" t="s">
        <v>285</v>
      </c>
      <c r="R11" s="201">
        <v>2500000</v>
      </c>
      <c r="S11" s="197" t="s">
        <v>295</v>
      </c>
    </row>
    <row r="12" spans="1:19" x14ac:dyDescent="0.25">
      <c r="A12" s="197" t="s">
        <v>287</v>
      </c>
      <c r="B12" s="197" t="s">
        <v>288</v>
      </c>
      <c r="C12" s="201">
        <v>100000</v>
      </c>
      <c r="D12" s="197"/>
      <c r="F12" s="197" t="s">
        <v>287</v>
      </c>
      <c r="G12" s="197" t="s">
        <v>288</v>
      </c>
      <c r="H12" s="201">
        <v>90000</v>
      </c>
      <c r="I12" s="197"/>
      <c r="K12" s="197" t="s">
        <v>287</v>
      </c>
      <c r="L12" s="197" t="s">
        <v>288</v>
      </c>
      <c r="M12" s="201">
        <v>120000</v>
      </c>
      <c r="N12" s="197"/>
      <c r="P12" s="197" t="s">
        <v>287</v>
      </c>
      <c r="Q12" s="197" t="s">
        <v>288</v>
      </c>
      <c r="R12" s="201">
        <v>100000</v>
      </c>
      <c r="S12" s="197"/>
    </row>
    <row r="13" spans="1:19" x14ac:dyDescent="0.25">
      <c r="A13" s="4" t="s">
        <v>283</v>
      </c>
      <c r="B13" s="4" t="s">
        <v>281</v>
      </c>
      <c r="C13" s="202">
        <v>1000000</v>
      </c>
      <c r="D13" s="4" t="s">
        <v>284</v>
      </c>
      <c r="F13" s="4" t="s">
        <v>283</v>
      </c>
      <c r="G13" s="4" t="s">
        <v>281</v>
      </c>
      <c r="H13" s="202">
        <v>3000000</v>
      </c>
      <c r="I13" s="4" t="s">
        <v>294</v>
      </c>
      <c r="K13" s="4" t="s">
        <v>283</v>
      </c>
      <c r="L13" s="4" t="s">
        <v>281</v>
      </c>
      <c r="M13" s="202">
        <v>3000000</v>
      </c>
      <c r="N13" s="4" t="s">
        <v>294</v>
      </c>
      <c r="P13" s="4" t="s">
        <v>283</v>
      </c>
      <c r="Q13" s="4" t="s">
        <v>281</v>
      </c>
      <c r="R13" s="202">
        <v>3000000</v>
      </c>
      <c r="S13" s="4" t="s">
        <v>294</v>
      </c>
    </row>
    <row r="14" spans="1:19" x14ac:dyDescent="0.25">
      <c r="A14" s="4" t="s">
        <v>283</v>
      </c>
      <c r="B14" s="4" t="s">
        <v>289</v>
      </c>
      <c r="C14" s="202">
        <v>52000</v>
      </c>
      <c r="D14" s="4"/>
      <c r="F14" s="4" t="s">
        <v>283</v>
      </c>
      <c r="G14" s="4" t="s">
        <v>289</v>
      </c>
      <c r="H14" s="202">
        <v>52000</v>
      </c>
      <c r="I14" s="4"/>
      <c r="K14" s="4" t="s">
        <v>283</v>
      </c>
      <c r="L14" s="4" t="s">
        <v>289</v>
      </c>
      <c r="M14" s="202">
        <v>10000</v>
      </c>
      <c r="N14" s="4"/>
      <c r="P14" s="4" t="s">
        <v>283</v>
      </c>
      <c r="Q14" s="4" t="s">
        <v>289</v>
      </c>
      <c r="R14" s="202">
        <v>42000</v>
      </c>
      <c r="S14" s="4"/>
    </row>
    <row r="15" spans="1:19" x14ac:dyDescent="0.25">
      <c r="A15" s="4" t="s">
        <v>290</v>
      </c>
      <c r="B15" s="4" t="s">
        <v>291</v>
      </c>
      <c r="C15" s="202">
        <v>500000</v>
      </c>
      <c r="D15" s="4" t="s">
        <v>292</v>
      </c>
      <c r="F15" s="4" t="s">
        <v>290</v>
      </c>
      <c r="G15" s="4" t="s">
        <v>291</v>
      </c>
      <c r="H15" s="202">
        <v>500000</v>
      </c>
      <c r="I15" s="4" t="s">
        <v>292</v>
      </c>
      <c r="K15" s="4" t="s">
        <v>290</v>
      </c>
      <c r="L15" s="4" t="s">
        <v>291</v>
      </c>
      <c r="M15" s="202">
        <v>500000</v>
      </c>
      <c r="N15" s="4" t="s">
        <v>292</v>
      </c>
      <c r="P15" s="4" t="s">
        <v>290</v>
      </c>
      <c r="Q15" s="4" t="s">
        <v>291</v>
      </c>
      <c r="R15" s="202">
        <v>500000</v>
      </c>
      <c r="S15" s="4" t="s">
        <v>292</v>
      </c>
    </row>
    <row r="16" spans="1:19" x14ac:dyDescent="0.25">
      <c r="A16" s="4" t="s">
        <v>283</v>
      </c>
      <c r="B16" s="4" t="s">
        <v>293</v>
      </c>
      <c r="C16" s="202">
        <v>120000</v>
      </c>
      <c r="D16" s="4"/>
      <c r="F16" s="4" t="s">
        <v>283</v>
      </c>
      <c r="G16" s="4" t="s">
        <v>293</v>
      </c>
      <c r="H16" s="202">
        <v>120000</v>
      </c>
      <c r="I16" s="4"/>
      <c r="K16" s="4" t="s">
        <v>283</v>
      </c>
      <c r="L16" s="4" t="s">
        <v>293</v>
      </c>
      <c r="M16" s="202">
        <v>120000</v>
      </c>
      <c r="N16" s="4"/>
      <c r="P16" s="4" t="s">
        <v>283</v>
      </c>
      <c r="Q16" s="4" t="s">
        <v>293</v>
      </c>
      <c r="R16" s="202">
        <v>120000</v>
      </c>
      <c r="S16" s="4"/>
    </row>
    <row r="17" spans="1:19" x14ac:dyDescent="0.25">
      <c r="A17" s="4"/>
      <c r="B17" s="4"/>
      <c r="C17" s="202"/>
      <c r="D17" s="4"/>
      <c r="F17" s="4"/>
      <c r="G17" s="4"/>
      <c r="H17" s="202"/>
      <c r="I17" s="4"/>
      <c r="K17" s="4"/>
      <c r="L17" s="4"/>
      <c r="M17" s="202"/>
      <c r="N17" s="4"/>
      <c r="P17" s="4"/>
      <c r="Q17" s="4"/>
      <c r="R17" s="202"/>
      <c r="S17" s="4"/>
    </row>
    <row r="18" spans="1:19" x14ac:dyDescent="0.25">
      <c r="A18" s="4"/>
      <c r="B18" s="4"/>
      <c r="C18" s="202"/>
      <c r="D18" s="4"/>
      <c r="F18" s="4"/>
      <c r="G18" s="4"/>
      <c r="H18" s="202"/>
      <c r="I18" s="4"/>
      <c r="K18" s="4"/>
      <c r="L18" s="4"/>
      <c r="M18" s="202"/>
      <c r="N18" s="4"/>
      <c r="P18" s="4"/>
      <c r="Q18" s="4"/>
      <c r="R18" s="202"/>
      <c r="S18" s="4"/>
    </row>
    <row r="19" spans="1:19" x14ac:dyDescent="0.25">
      <c r="A19" s="4"/>
      <c r="B19" s="4"/>
      <c r="C19" s="202"/>
      <c r="D19" s="4"/>
      <c r="F19" s="4"/>
      <c r="G19" s="4"/>
      <c r="H19" s="202"/>
      <c r="I19" s="4"/>
      <c r="K19" s="4"/>
      <c r="L19" s="4"/>
      <c r="M19" s="202"/>
      <c r="N19" s="4"/>
      <c r="P19" s="4"/>
      <c r="Q19" s="4"/>
      <c r="R19" s="202"/>
      <c r="S19" s="4"/>
    </row>
    <row r="20" spans="1:19" x14ac:dyDescent="0.25">
      <c r="A20" s="4"/>
      <c r="B20" s="4"/>
      <c r="C20" s="202"/>
      <c r="D20" s="4"/>
      <c r="F20" s="4"/>
      <c r="G20" s="4"/>
      <c r="H20" s="202"/>
      <c r="I20" s="4"/>
      <c r="K20" s="4"/>
      <c r="L20" s="4"/>
      <c r="M20" s="202"/>
      <c r="N20" s="4"/>
      <c r="P20" s="4"/>
      <c r="Q20" s="4"/>
      <c r="R20" s="202"/>
      <c r="S20" s="4"/>
    </row>
    <row r="21" spans="1:19" x14ac:dyDescent="0.25">
      <c r="A21" s="4"/>
      <c r="B21" s="4"/>
      <c r="C21" s="202"/>
      <c r="D21" s="4"/>
      <c r="F21" s="4"/>
      <c r="G21" s="4"/>
      <c r="H21" s="202"/>
      <c r="I21" s="4"/>
      <c r="K21" s="4"/>
      <c r="L21" s="4"/>
      <c r="M21" s="202"/>
      <c r="N21" s="4"/>
      <c r="P21" s="4"/>
      <c r="Q21" s="4"/>
      <c r="R21" s="202"/>
      <c r="S21" s="4"/>
    </row>
    <row r="22" spans="1:19" x14ac:dyDescent="0.25">
      <c r="A22" s="4"/>
      <c r="B22" s="4"/>
      <c r="C22" s="202"/>
      <c r="D22" s="4"/>
      <c r="F22" s="4"/>
      <c r="G22" s="4"/>
      <c r="H22" s="202"/>
      <c r="I22" s="4"/>
      <c r="K22" s="4"/>
      <c r="L22" s="4"/>
      <c r="M22" s="202"/>
      <c r="N22" s="4"/>
      <c r="P22" s="4"/>
      <c r="Q22" s="4"/>
      <c r="R22" s="202"/>
      <c r="S22" s="4"/>
    </row>
    <row r="23" spans="1:19" x14ac:dyDescent="0.25">
      <c r="A23" s="4"/>
      <c r="B23" s="4"/>
      <c r="C23" s="202"/>
      <c r="D23" s="4"/>
      <c r="F23" s="4"/>
      <c r="G23" s="4"/>
      <c r="H23" s="202"/>
      <c r="I23" s="4"/>
      <c r="K23" s="4"/>
      <c r="L23" s="4"/>
      <c r="M23" s="202"/>
      <c r="N23" s="4"/>
      <c r="P23" s="4"/>
      <c r="Q23" s="4"/>
      <c r="R23" s="202"/>
      <c r="S23" s="4"/>
    </row>
    <row r="24" spans="1:19" x14ac:dyDescent="0.25">
      <c r="A24" s="4"/>
      <c r="B24" s="4"/>
      <c r="C24" s="202"/>
      <c r="D24" s="4"/>
      <c r="F24" s="4"/>
      <c r="G24" s="4"/>
      <c r="H24" s="202"/>
      <c r="I24" s="4"/>
      <c r="K24" s="4"/>
      <c r="L24" s="4"/>
      <c r="M24" s="202"/>
      <c r="N24" s="4"/>
      <c r="P24" s="4"/>
      <c r="Q24" s="4"/>
      <c r="R24" s="202"/>
      <c r="S24" s="4"/>
    </row>
    <row r="25" spans="1:19" x14ac:dyDescent="0.25">
      <c r="A25" s="4"/>
      <c r="B25" s="4"/>
      <c r="C25" s="202"/>
      <c r="D25" s="4"/>
      <c r="F25" s="4"/>
      <c r="G25" s="4"/>
      <c r="H25" s="202"/>
      <c r="I25" s="4"/>
      <c r="K25" s="4"/>
      <c r="L25" s="4"/>
      <c r="M25" s="202"/>
      <c r="N25" s="4"/>
      <c r="P25" s="4"/>
      <c r="Q25" s="4"/>
      <c r="R25" s="202"/>
      <c r="S25" s="4"/>
    </row>
    <row r="26" spans="1:19" x14ac:dyDescent="0.25">
      <c r="A26" s="4"/>
      <c r="B26" s="4"/>
      <c r="C26" s="202"/>
      <c r="D26" s="4"/>
      <c r="F26" s="4"/>
      <c r="G26" s="4"/>
      <c r="H26" s="202"/>
      <c r="I26" s="4"/>
      <c r="K26" s="4"/>
      <c r="L26" s="4"/>
      <c r="M26" s="202"/>
      <c r="N26" s="4"/>
      <c r="P26" s="4"/>
      <c r="Q26" s="4"/>
      <c r="R26" s="202"/>
      <c r="S26" s="4"/>
    </row>
    <row r="27" spans="1:19" x14ac:dyDescent="0.25">
      <c r="A27" s="4"/>
      <c r="B27" s="4"/>
      <c r="C27" s="202"/>
      <c r="D27" s="4"/>
      <c r="F27" s="4"/>
      <c r="G27" s="4"/>
      <c r="H27" s="202"/>
      <c r="I27" s="4"/>
      <c r="K27" s="4"/>
      <c r="L27" s="4"/>
      <c r="M27" s="202"/>
      <c r="N27" s="4"/>
      <c r="P27" s="4"/>
      <c r="Q27" s="4"/>
      <c r="R27" s="202"/>
      <c r="S27" s="4"/>
    </row>
    <row r="28" spans="1:19" x14ac:dyDescent="0.25">
      <c r="A28" s="4"/>
      <c r="B28" s="4"/>
      <c r="C28" s="202"/>
      <c r="D28" s="4"/>
      <c r="F28" s="4"/>
      <c r="G28" s="4"/>
      <c r="H28" s="202"/>
      <c r="I28" s="4"/>
      <c r="K28" s="4"/>
      <c r="L28" s="4"/>
      <c r="M28" s="202"/>
      <c r="N28" s="4"/>
      <c r="P28" s="4"/>
      <c r="Q28" s="4"/>
      <c r="R28" s="202"/>
      <c r="S28" s="4"/>
    </row>
    <row r="29" spans="1:19" x14ac:dyDescent="0.25">
      <c r="A29" s="4"/>
      <c r="B29" s="4"/>
      <c r="C29" s="202"/>
      <c r="D29" s="4"/>
      <c r="F29" s="4"/>
      <c r="G29" s="4"/>
      <c r="H29" s="202"/>
      <c r="I29" s="4"/>
      <c r="K29" s="4"/>
      <c r="L29" s="4"/>
      <c r="M29" s="202"/>
      <c r="N29" s="4"/>
      <c r="P29" s="4"/>
      <c r="Q29" s="4"/>
      <c r="R29" s="202"/>
      <c r="S29" s="4"/>
    </row>
    <row r="30" spans="1:19" x14ac:dyDescent="0.25">
      <c r="A30" s="4"/>
      <c r="B30" s="4"/>
      <c r="C30" s="202"/>
      <c r="D30" s="4"/>
      <c r="F30" s="4"/>
      <c r="G30" s="4"/>
      <c r="H30" s="202"/>
      <c r="I30" s="4"/>
      <c r="K30" s="4"/>
      <c r="L30" s="4"/>
      <c r="M30" s="202"/>
      <c r="N30" s="4"/>
      <c r="P30" s="4"/>
      <c r="Q30" s="4"/>
      <c r="R30" s="202"/>
      <c r="S30" s="4"/>
    </row>
    <row r="31" spans="1:19" x14ac:dyDescent="0.25">
      <c r="A31" s="4"/>
      <c r="B31" s="4"/>
      <c r="C31" s="202"/>
      <c r="D31" s="4"/>
      <c r="F31" s="4"/>
      <c r="G31" s="4"/>
      <c r="H31" s="202"/>
      <c r="I31" s="4"/>
      <c r="K31" s="4"/>
      <c r="L31" s="4"/>
      <c r="M31" s="202"/>
      <c r="N31" s="4"/>
      <c r="P31" s="4"/>
      <c r="Q31" s="4"/>
      <c r="R31" s="202"/>
      <c r="S31" s="4"/>
    </row>
    <row r="32" spans="1:19" x14ac:dyDescent="0.25">
      <c r="A32" s="4"/>
      <c r="B32" s="4"/>
      <c r="C32" s="202"/>
      <c r="D32" s="4"/>
      <c r="F32" s="4"/>
      <c r="G32" s="4"/>
      <c r="H32" s="202"/>
      <c r="I32" s="4"/>
      <c r="K32" s="4"/>
      <c r="L32" s="4"/>
      <c r="M32" s="202"/>
      <c r="N32" s="4"/>
      <c r="P32" s="4"/>
      <c r="Q32" s="4"/>
      <c r="R32" s="202"/>
      <c r="S32" s="4"/>
    </row>
    <row r="33" spans="1:19" x14ac:dyDescent="0.25">
      <c r="A33" s="4"/>
      <c r="B33" s="4"/>
      <c r="C33" s="202"/>
      <c r="D33" s="4"/>
      <c r="F33" s="4"/>
      <c r="G33" s="4"/>
      <c r="H33" s="202"/>
      <c r="I33" s="4"/>
      <c r="K33" s="4"/>
      <c r="L33" s="4"/>
      <c r="M33" s="202"/>
      <c r="N33" s="4"/>
      <c r="P33" s="4"/>
      <c r="Q33" s="4"/>
      <c r="R33" s="202"/>
      <c r="S33" s="4"/>
    </row>
    <row r="34" spans="1:19" x14ac:dyDescent="0.25">
      <c r="A34" s="4"/>
      <c r="B34" s="4"/>
      <c r="C34" s="202"/>
      <c r="D34" s="4"/>
      <c r="F34" s="4"/>
      <c r="G34" s="4"/>
      <c r="H34" s="202"/>
      <c r="I34" s="4"/>
      <c r="K34" s="4"/>
      <c r="L34" s="4"/>
      <c r="M34" s="202"/>
      <c r="N34" s="4"/>
      <c r="P34" s="4"/>
      <c r="Q34" s="4"/>
      <c r="R34" s="202"/>
      <c r="S34" s="4"/>
    </row>
    <row r="35" spans="1:19" x14ac:dyDescent="0.25">
      <c r="A35" s="4"/>
      <c r="B35" s="4"/>
      <c r="C35" s="202"/>
      <c r="D35" s="4"/>
      <c r="F35" s="4"/>
      <c r="G35" s="4"/>
      <c r="H35" s="202"/>
      <c r="I35" s="4"/>
      <c r="K35" s="4"/>
      <c r="L35" s="4"/>
      <c r="M35" s="202"/>
      <c r="N35" s="4"/>
      <c r="P35" s="4"/>
      <c r="Q35" s="4"/>
      <c r="R35" s="202"/>
      <c r="S35" s="4"/>
    </row>
    <row r="36" spans="1:19" x14ac:dyDescent="0.25">
      <c r="A36" s="4"/>
      <c r="B36" s="4"/>
      <c r="C36" s="202"/>
      <c r="D36" s="4"/>
      <c r="F36" s="4"/>
      <c r="G36" s="4"/>
      <c r="H36" s="202"/>
      <c r="I36" s="4"/>
      <c r="K36" s="4"/>
      <c r="L36" s="4"/>
      <c r="M36" s="202"/>
      <c r="N36" s="4"/>
      <c r="P36" s="4"/>
      <c r="Q36" s="4"/>
      <c r="R36" s="202"/>
      <c r="S36" s="4"/>
    </row>
    <row r="37" spans="1:19" x14ac:dyDescent="0.25">
      <c r="A37" s="4"/>
      <c r="B37" s="4"/>
      <c r="C37" s="202"/>
      <c r="D37" s="4"/>
      <c r="F37" s="4"/>
      <c r="G37" s="4"/>
      <c r="H37" s="202"/>
      <c r="I37" s="4"/>
      <c r="K37" s="4"/>
      <c r="L37" s="4"/>
      <c r="M37" s="202"/>
      <c r="N37" s="4"/>
      <c r="P37" s="4"/>
      <c r="Q37" s="4"/>
      <c r="R37" s="202"/>
      <c r="S37" s="4"/>
    </row>
    <row r="38" spans="1:19" x14ac:dyDescent="0.25">
      <c r="A38" s="4"/>
      <c r="B38" s="4"/>
      <c r="C38" s="202"/>
      <c r="D38" s="4"/>
      <c r="F38" s="4"/>
      <c r="G38" s="4"/>
      <c r="H38" s="202"/>
      <c r="I38" s="4"/>
      <c r="K38" s="4"/>
      <c r="L38" s="4"/>
      <c r="M38" s="202"/>
      <c r="N38" s="4"/>
      <c r="P38" s="4"/>
      <c r="Q38" s="4"/>
      <c r="R38" s="202"/>
      <c r="S38" s="4"/>
    </row>
    <row r="39" spans="1:19" x14ac:dyDescent="0.25">
      <c r="A39" s="4"/>
      <c r="B39" s="4"/>
      <c r="C39" s="202"/>
      <c r="D39" s="4"/>
      <c r="F39" s="4"/>
      <c r="G39" s="4"/>
      <c r="H39" s="202"/>
      <c r="I39" s="4"/>
      <c r="K39" s="4"/>
      <c r="L39" s="4"/>
      <c r="M39" s="202"/>
      <c r="N39" s="4"/>
      <c r="P39" s="4"/>
      <c r="Q39" s="4"/>
      <c r="R39" s="202"/>
      <c r="S39" s="4"/>
    </row>
    <row r="40" spans="1:19" x14ac:dyDescent="0.25">
      <c r="A40" s="4"/>
      <c r="B40" s="4"/>
      <c r="C40" s="202"/>
      <c r="D40" s="4"/>
      <c r="F40" s="4"/>
      <c r="G40" s="4"/>
      <c r="H40" s="202"/>
      <c r="I40" s="4"/>
      <c r="K40" s="4"/>
      <c r="L40" s="4"/>
      <c r="M40" s="202"/>
      <c r="N40" s="4"/>
      <c r="P40" s="4"/>
      <c r="Q40" s="4"/>
      <c r="R40" s="202"/>
      <c r="S40" s="4"/>
    </row>
    <row r="41" spans="1:19" hidden="1" x14ac:dyDescent="0.25">
      <c r="A41" s="4"/>
      <c r="B41" s="4"/>
      <c r="C41" s="202"/>
      <c r="D41" s="4"/>
      <c r="F41" s="4"/>
      <c r="G41" s="4"/>
      <c r="H41" s="202"/>
      <c r="I41" s="4"/>
      <c r="K41" s="4"/>
      <c r="L41" s="4"/>
      <c r="M41" s="202"/>
      <c r="N41" s="4"/>
      <c r="P41" s="4"/>
      <c r="Q41" s="4"/>
      <c r="R41" s="202"/>
      <c r="S41" s="4"/>
    </row>
    <row r="42" spans="1:19" hidden="1" x14ac:dyDescent="0.25">
      <c r="A42" s="4"/>
      <c r="B42" s="4"/>
      <c r="C42" s="202"/>
      <c r="D42" s="4"/>
      <c r="F42" s="4"/>
      <c r="G42" s="4"/>
      <c r="H42" s="202"/>
      <c r="I42" s="4"/>
      <c r="K42" s="4"/>
      <c r="L42" s="4"/>
      <c r="M42" s="202"/>
      <c r="N42" s="4"/>
      <c r="P42" s="4"/>
      <c r="Q42" s="4"/>
      <c r="R42" s="202"/>
      <c r="S42" s="4"/>
    </row>
    <row r="43" spans="1:19" hidden="1" x14ac:dyDescent="0.25">
      <c r="A43" s="4"/>
      <c r="B43" s="4"/>
      <c r="C43" s="202"/>
      <c r="D43" s="4"/>
      <c r="F43" s="4"/>
      <c r="G43" s="4"/>
      <c r="H43" s="202"/>
      <c r="I43" s="4"/>
      <c r="K43" s="4"/>
      <c r="L43" s="4"/>
      <c r="M43" s="202"/>
      <c r="N43" s="4"/>
      <c r="P43" s="4"/>
      <c r="Q43" s="4"/>
      <c r="R43" s="202"/>
      <c r="S43" s="4"/>
    </row>
    <row r="44" spans="1:19" hidden="1" x14ac:dyDescent="0.25">
      <c r="A44" s="4"/>
      <c r="B44" s="4"/>
      <c r="C44" s="202"/>
      <c r="D44" s="4"/>
      <c r="F44" s="4"/>
      <c r="G44" s="4"/>
      <c r="H44" s="202"/>
      <c r="I44" s="4"/>
      <c r="K44" s="4"/>
      <c r="L44" s="4"/>
      <c r="M44" s="202"/>
      <c r="N44" s="4"/>
      <c r="P44" s="4"/>
      <c r="Q44" s="4"/>
      <c r="R44" s="202"/>
      <c r="S44" s="4"/>
    </row>
    <row r="45" spans="1:19" hidden="1" x14ac:dyDescent="0.25">
      <c r="A45" s="4"/>
      <c r="B45" s="4"/>
      <c r="C45" s="202"/>
      <c r="D45" s="4"/>
      <c r="F45" s="4"/>
      <c r="G45" s="4"/>
      <c r="H45" s="202"/>
      <c r="I45" s="4"/>
      <c r="K45" s="4"/>
      <c r="L45" s="4"/>
      <c r="M45" s="202"/>
      <c r="N45" s="4"/>
      <c r="P45" s="4"/>
      <c r="Q45" s="4"/>
      <c r="R45" s="202"/>
      <c r="S45" s="4"/>
    </row>
    <row r="46" spans="1:19" hidden="1" x14ac:dyDescent="0.25">
      <c r="A46" s="4"/>
      <c r="B46" s="4"/>
      <c r="C46" s="202"/>
      <c r="D46" s="4"/>
      <c r="F46" s="4"/>
      <c r="G46" s="4"/>
      <c r="H46" s="202"/>
      <c r="I46" s="4"/>
      <c r="K46" s="4"/>
      <c r="L46" s="4"/>
      <c r="M46" s="202"/>
      <c r="N46" s="4"/>
      <c r="P46" s="4"/>
      <c r="Q46" s="4"/>
      <c r="R46" s="202"/>
      <c r="S46" s="4"/>
    </row>
    <row r="47" spans="1:19" hidden="1" x14ac:dyDescent="0.25">
      <c r="A47" s="4"/>
      <c r="B47" s="4"/>
      <c r="C47" s="202"/>
      <c r="D47" s="4"/>
      <c r="F47" s="4"/>
      <c r="G47" s="4"/>
      <c r="H47" s="202"/>
      <c r="I47" s="4"/>
      <c r="K47" s="4"/>
      <c r="L47" s="4"/>
      <c r="M47" s="202"/>
      <c r="N47" s="4"/>
      <c r="P47" s="4"/>
      <c r="Q47" s="4"/>
      <c r="R47" s="202"/>
      <c r="S47" s="4"/>
    </row>
    <row r="48" spans="1:19" hidden="1" x14ac:dyDescent="0.25">
      <c r="A48" s="4"/>
      <c r="B48" s="4"/>
      <c r="C48" s="202"/>
      <c r="D48" s="4"/>
      <c r="F48" s="4"/>
      <c r="G48" s="4"/>
      <c r="H48" s="202"/>
      <c r="I48" s="4"/>
      <c r="K48" s="4"/>
      <c r="L48" s="4"/>
      <c r="M48" s="202"/>
      <c r="N48" s="4"/>
      <c r="P48" s="4"/>
      <c r="Q48" s="4"/>
      <c r="R48" s="202"/>
      <c r="S48" s="4"/>
    </row>
    <row r="49" spans="1:19" hidden="1" x14ac:dyDescent="0.25">
      <c r="A49" s="4"/>
      <c r="B49" s="4"/>
      <c r="C49" s="202"/>
      <c r="D49" s="4"/>
      <c r="F49" s="4"/>
      <c r="G49" s="4"/>
      <c r="H49" s="202"/>
      <c r="I49" s="4"/>
      <c r="K49" s="4"/>
      <c r="L49" s="4"/>
      <c r="M49" s="202"/>
      <c r="N49" s="4"/>
      <c r="P49" s="4"/>
      <c r="Q49" s="4"/>
      <c r="R49" s="202"/>
      <c r="S49" s="4"/>
    </row>
    <row r="50" spans="1:19" hidden="1" x14ac:dyDescent="0.25">
      <c r="A50" s="4"/>
      <c r="B50" s="4"/>
      <c r="C50" s="202"/>
      <c r="D50" s="4"/>
      <c r="F50" s="4"/>
      <c r="G50" s="4"/>
      <c r="H50" s="202"/>
      <c r="I50" s="4"/>
      <c r="K50" s="4"/>
      <c r="L50" s="4"/>
      <c r="M50" s="202"/>
      <c r="N50" s="4"/>
      <c r="P50" s="4"/>
      <c r="Q50" s="4"/>
      <c r="R50" s="202"/>
      <c r="S50" s="4"/>
    </row>
    <row r="51" spans="1:19" hidden="1" x14ac:dyDescent="0.25">
      <c r="A51" s="4"/>
      <c r="B51" s="4"/>
      <c r="C51" s="202"/>
      <c r="D51" s="4"/>
      <c r="F51" s="4"/>
      <c r="G51" s="4"/>
      <c r="H51" s="202"/>
      <c r="I51" s="4"/>
      <c r="K51" s="4"/>
      <c r="L51" s="4"/>
      <c r="M51" s="202"/>
      <c r="N51" s="4"/>
      <c r="P51" s="4"/>
      <c r="Q51" s="4"/>
      <c r="R51" s="202"/>
      <c r="S51" s="4"/>
    </row>
    <row r="52" spans="1:19" hidden="1" x14ac:dyDescent="0.25">
      <c r="A52" s="4"/>
      <c r="B52" s="4"/>
      <c r="C52" s="202"/>
      <c r="D52" s="4"/>
      <c r="F52" s="4"/>
      <c r="G52" s="4"/>
      <c r="H52" s="202"/>
      <c r="I52" s="4"/>
      <c r="K52" s="4"/>
      <c r="L52" s="4"/>
      <c r="M52" s="202"/>
      <c r="N52" s="4"/>
      <c r="P52" s="4"/>
      <c r="Q52" s="4"/>
      <c r="R52" s="202"/>
      <c r="S52" s="4"/>
    </row>
    <row r="53" spans="1:19" hidden="1" x14ac:dyDescent="0.25">
      <c r="A53" s="4"/>
      <c r="B53" s="4"/>
      <c r="C53" s="202"/>
      <c r="D53" s="4"/>
      <c r="F53" s="4"/>
      <c r="G53" s="4"/>
      <c r="H53" s="202"/>
      <c r="I53" s="4"/>
      <c r="K53" s="4"/>
      <c r="L53" s="4"/>
      <c r="M53" s="202"/>
      <c r="N53" s="4"/>
      <c r="P53" s="4"/>
      <c r="Q53" s="4"/>
      <c r="R53" s="202"/>
      <c r="S53" s="4"/>
    </row>
    <row r="54" spans="1:19" hidden="1" x14ac:dyDescent="0.25">
      <c r="A54" s="4"/>
      <c r="B54" s="4"/>
      <c r="C54" s="202"/>
      <c r="D54" s="4"/>
      <c r="F54" s="4"/>
      <c r="G54" s="4"/>
      <c r="H54" s="202"/>
      <c r="I54" s="4"/>
      <c r="K54" s="4"/>
      <c r="L54" s="4"/>
      <c r="M54" s="202"/>
      <c r="N54" s="4"/>
      <c r="P54" s="4"/>
      <c r="Q54" s="4"/>
      <c r="R54" s="202"/>
      <c r="S54" s="4"/>
    </row>
    <row r="55" spans="1:19" hidden="1" x14ac:dyDescent="0.25">
      <c r="A55" s="4"/>
      <c r="B55" s="4"/>
      <c r="C55" s="202"/>
      <c r="D55" s="4"/>
      <c r="F55" s="4"/>
      <c r="G55" s="4"/>
      <c r="H55" s="202"/>
      <c r="I55" s="4"/>
      <c r="K55" s="4"/>
      <c r="L55" s="4"/>
      <c r="M55" s="202"/>
      <c r="N55" s="4"/>
      <c r="P55" s="4"/>
      <c r="Q55" s="4"/>
      <c r="R55" s="202"/>
      <c r="S55" s="4"/>
    </row>
    <row r="56" spans="1:19" hidden="1" x14ac:dyDescent="0.25">
      <c r="A56" s="4"/>
      <c r="B56" s="4"/>
      <c r="C56" s="202"/>
      <c r="D56" s="4"/>
      <c r="F56" s="4"/>
      <c r="G56" s="4"/>
      <c r="H56" s="202"/>
      <c r="I56" s="4"/>
      <c r="K56" s="4"/>
      <c r="L56" s="4"/>
      <c r="M56" s="202"/>
      <c r="N56" s="4"/>
      <c r="P56" s="4"/>
      <c r="Q56" s="4"/>
      <c r="R56" s="202"/>
      <c r="S56" s="4"/>
    </row>
    <row r="57" spans="1:19" hidden="1" x14ac:dyDescent="0.25">
      <c r="A57" s="4"/>
      <c r="B57" s="4"/>
      <c r="C57" s="202"/>
      <c r="D57" s="4"/>
      <c r="F57" s="4"/>
      <c r="G57" s="4"/>
      <c r="H57" s="202"/>
      <c r="I57" s="4"/>
      <c r="K57" s="4"/>
      <c r="L57" s="4"/>
      <c r="M57" s="202"/>
      <c r="N57" s="4"/>
      <c r="P57" s="4"/>
      <c r="Q57" s="4"/>
      <c r="R57" s="202"/>
      <c r="S57" s="4"/>
    </row>
    <row r="58" spans="1:19" hidden="1" x14ac:dyDescent="0.25">
      <c r="A58" s="4"/>
      <c r="B58" s="4"/>
      <c r="C58" s="202"/>
      <c r="D58" s="4"/>
      <c r="F58" s="4"/>
      <c r="G58" s="4"/>
      <c r="H58" s="202"/>
      <c r="I58" s="4"/>
      <c r="K58" s="4"/>
      <c r="L58" s="4"/>
      <c r="M58" s="202"/>
      <c r="N58" s="4"/>
      <c r="P58" s="4"/>
      <c r="Q58" s="4"/>
      <c r="R58" s="202"/>
      <c r="S58" s="4"/>
    </row>
    <row r="59" spans="1:19" hidden="1" x14ac:dyDescent="0.25">
      <c r="A59" s="4"/>
      <c r="B59" s="4"/>
      <c r="C59" s="202"/>
      <c r="D59" s="4"/>
      <c r="F59" s="4"/>
      <c r="G59" s="4"/>
      <c r="H59" s="202"/>
      <c r="I59" s="4"/>
      <c r="K59" s="4"/>
      <c r="L59" s="4"/>
      <c r="M59" s="202"/>
      <c r="N59" s="4"/>
      <c r="P59" s="4"/>
      <c r="Q59" s="4"/>
      <c r="R59" s="202"/>
      <c r="S59" s="4"/>
    </row>
    <row r="60" spans="1:19" hidden="1" x14ac:dyDescent="0.25">
      <c r="A60" s="4"/>
      <c r="B60" s="4"/>
      <c r="C60" s="202"/>
      <c r="D60" s="4"/>
      <c r="F60" s="4"/>
      <c r="G60" s="4"/>
      <c r="H60" s="202"/>
      <c r="I60" s="4"/>
      <c r="K60" s="4"/>
      <c r="L60" s="4"/>
      <c r="M60" s="202"/>
      <c r="N60" s="4"/>
      <c r="P60" s="4"/>
      <c r="Q60" s="4"/>
      <c r="R60" s="202"/>
      <c r="S60" s="4"/>
    </row>
    <row r="61" spans="1:19" hidden="1" x14ac:dyDescent="0.25">
      <c r="A61" s="4"/>
      <c r="B61" s="4"/>
      <c r="C61" s="202"/>
      <c r="D61" s="4"/>
      <c r="F61" s="4"/>
      <c r="G61" s="4"/>
      <c r="H61" s="202"/>
      <c r="I61" s="4"/>
      <c r="K61" s="4"/>
      <c r="L61" s="4"/>
      <c r="M61" s="202"/>
      <c r="N61" s="4"/>
      <c r="P61" s="4"/>
      <c r="Q61" s="4"/>
      <c r="R61" s="202"/>
      <c r="S61" s="4"/>
    </row>
    <row r="62" spans="1:19" hidden="1" x14ac:dyDescent="0.25">
      <c r="A62" s="4"/>
      <c r="B62" s="4"/>
      <c r="C62" s="202"/>
      <c r="D62" s="4"/>
      <c r="F62" s="4"/>
      <c r="G62" s="4"/>
      <c r="H62" s="202"/>
      <c r="I62" s="4"/>
      <c r="K62" s="4"/>
      <c r="L62" s="4"/>
      <c r="M62" s="202"/>
      <c r="N62" s="4"/>
      <c r="P62" s="4"/>
      <c r="Q62" s="4"/>
      <c r="R62" s="202"/>
      <c r="S62" s="4"/>
    </row>
    <row r="63" spans="1:19" hidden="1" x14ac:dyDescent="0.25">
      <c r="A63" s="4"/>
      <c r="B63" s="4"/>
      <c r="C63" s="202"/>
      <c r="D63" s="4"/>
      <c r="F63" s="4"/>
      <c r="G63" s="4"/>
      <c r="H63" s="202"/>
      <c r="I63" s="4"/>
      <c r="K63" s="4"/>
      <c r="L63" s="4"/>
      <c r="M63" s="202"/>
      <c r="N63" s="4"/>
      <c r="P63" s="4"/>
      <c r="Q63" s="4"/>
      <c r="R63" s="202"/>
      <c r="S63" s="4"/>
    </row>
    <row r="64" spans="1:19" hidden="1" x14ac:dyDescent="0.25">
      <c r="A64" s="4"/>
      <c r="B64" s="4"/>
      <c r="C64" s="202"/>
      <c r="D64" s="4"/>
      <c r="F64" s="4"/>
      <c r="G64" s="4"/>
      <c r="H64" s="202"/>
      <c r="I64" s="4"/>
      <c r="K64" s="4"/>
      <c r="L64" s="4"/>
      <c r="M64" s="202"/>
      <c r="N64" s="4"/>
      <c r="P64" s="4"/>
      <c r="Q64" s="4"/>
      <c r="R64" s="202"/>
      <c r="S64" s="4"/>
    </row>
    <row r="65" spans="1:19" hidden="1" x14ac:dyDescent="0.25">
      <c r="A65" s="4"/>
      <c r="B65" s="4"/>
      <c r="C65" s="202"/>
      <c r="D65" s="4"/>
      <c r="F65" s="4"/>
      <c r="G65" s="4"/>
      <c r="H65" s="202"/>
      <c r="I65" s="4"/>
      <c r="K65" s="4"/>
      <c r="L65" s="4"/>
      <c r="M65" s="202"/>
      <c r="N65" s="4"/>
      <c r="P65" s="4"/>
      <c r="Q65" s="4"/>
      <c r="R65" s="202"/>
      <c r="S65" s="4"/>
    </row>
    <row r="66" spans="1:19" hidden="1" x14ac:dyDescent="0.25">
      <c r="A66" s="4"/>
      <c r="B66" s="4"/>
      <c r="C66" s="202"/>
      <c r="D66" s="4"/>
      <c r="F66" s="4"/>
      <c r="G66" s="4"/>
      <c r="H66" s="202"/>
      <c r="I66" s="4"/>
      <c r="K66" s="4"/>
      <c r="L66" s="4"/>
      <c r="M66" s="202"/>
      <c r="N66" s="4"/>
      <c r="P66" s="4"/>
      <c r="Q66" s="4"/>
      <c r="R66" s="202"/>
      <c r="S66" s="4"/>
    </row>
    <row r="67" spans="1:19" hidden="1" x14ac:dyDescent="0.25">
      <c r="A67" s="4"/>
      <c r="B67" s="4"/>
      <c r="C67" s="202"/>
      <c r="D67" s="4"/>
      <c r="F67" s="4"/>
      <c r="G67" s="4"/>
      <c r="H67" s="202"/>
      <c r="I67" s="4"/>
      <c r="K67" s="4"/>
      <c r="L67" s="4"/>
      <c r="M67" s="202"/>
      <c r="N67" s="4"/>
      <c r="P67" s="4"/>
      <c r="Q67" s="4"/>
      <c r="R67" s="202"/>
      <c r="S67" s="4"/>
    </row>
    <row r="68" spans="1:19" hidden="1" x14ac:dyDescent="0.25">
      <c r="A68" s="4"/>
      <c r="B68" s="4"/>
      <c r="C68" s="202"/>
      <c r="D68" s="4"/>
      <c r="F68" s="4"/>
      <c r="G68" s="4"/>
      <c r="H68" s="202"/>
      <c r="I68" s="4"/>
      <c r="K68" s="4"/>
      <c r="L68" s="4"/>
      <c r="M68" s="202"/>
      <c r="N68" s="4"/>
      <c r="P68" s="4"/>
      <c r="Q68" s="4"/>
      <c r="R68" s="202"/>
      <c r="S68" s="4"/>
    </row>
    <row r="69" spans="1:19" hidden="1" x14ac:dyDescent="0.25">
      <c r="A69" s="4"/>
      <c r="B69" s="4"/>
      <c r="C69" s="202"/>
      <c r="D69" s="4"/>
      <c r="F69" s="4"/>
      <c r="G69" s="4"/>
      <c r="H69" s="202"/>
      <c r="I69" s="4"/>
      <c r="K69" s="4"/>
      <c r="L69" s="4"/>
      <c r="M69" s="202"/>
      <c r="N69" s="4"/>
      <c r="P69" s="4"/>
      <c r="Q69" s="4"/>
      <c r="R69" s="202"/>
      <c r="S69" s="4"/>
    </row>
    <row r="70" spans="1:19" hidden="1" x14ac:dyDescent="0.25">
      <c r="A70" s="4"/>
      <c r="B70" s="4"/>
      <c r="C70" s="202"/>
      <c r="D70" s="4"/>
      <c r="F70" s="4"/>
      <c r="G70" s="4"/>
      <c r="H70" s="202"/>
      <c r="I70" s="4"/>
      <c r="K70" s="4"/>
      <c r="L70" s="4"/>
      <c r="M70" s="202"/>
      <c r="N70" s="4"/>
      <c r="P70" s="4"/>
      <c r="Q70" s="4"/>
      <c r="R70" s="202"/>
      <c r="S70" s="4"/>
    </row>
    <row r="71" spans="1:19" hidden="1" x14ac:dyDescent="0.25">
      <c r="A71" s="4"/>
      <c r="B71" s="4"/>
      <c r="C71" s="202"/>
      <c r="D71" s="4"/>
      <c r="F71" s="4"/>
      <c r="G71" s="4"/>
      <c r="H71" s="202"/>
      <c r="I71" s="4"/>
      <c r="K71" s="4"/>
      <c r="L71" s="4"/>
      <c r="M71" s="202"/>
      <c r="N71" s="4"/>
      <c r="P71" s="4"/>
      <c r="Q71" s="4"/>
      <c r="R71" s="202"/>
      <c r="S71" s="4"/>
    </row>
    <row r="72" spans="1:19" hidden="1" x14ac:dyDescent="0.25">
      <c r="A72" s="4"/>
      <c r="B72" s="4"/>
      <c r="C72" s="202"/>
      <c r="D72" s="4"/>
      <c r="F72" s="4"/>
      <c r="G72" s="4"/>
      <c r="H72" s="202"/>
      <c r="I72" s="4"/>
      <c r="K72" s="4"/>
      <c r="L72" s="4"/>
      <c r="M72" s="202"/>
      <c r="N72" s="4"/>
      <c r="P72" s="4"/>
      <c r="Q72" s="4"/>
      <c r="R72" s="202"/>
      <c r="S72" s="4"/>
    </row>
    <row r="73" spans="1:19" hidden="1" x14ac:dyDescent="0.25">
      <c r="A73" s="4"/>
      <c r="B73" s="4"/>
      <c r="C73" s="202"/>
      <c r="D73" s="4"/>
      <c r="F73" s="4"/>
      <c r="G73" s="4"/>
      <c r="H73" s="202"/>
      <c r="I73" s="4"/>
      <c r="K73" s="4"/>
      <c r="L73" s="4"/>
      <c r="M73" s="202"/>
      <c r="N73" s="4"/>
      <c r="P73" s="4"/>
      <c r="Q73" s="4"/>
      <c r="R73" s="202"/>
      <c r="S73" s="4"/>
    </row>
    <row r="74" spans="1:19" hidden="1" x14ac:dyDescent="0.25">
      <c r="A74" s="4"/>
      <c r="B74" s="4"/>
      <c r="C74" s="202"/>
      <c r="D74" s="4"/>
      <c r="F74" s="4"/>
      <c r="G74" s="4"/>
      <c r="H74" s="202"/>
      <c r="I74" s="4"/>
      <c r="K74" s="4"/>
      <c r="L74" s="4"/>
      <c r="M74" s="202"/>
      <c r="N74" s="4"/>
      <c r="P74" s="4"/>
      <c r="Q74" s="4"/>
      <c r="R74" s="202"/>
      <c r="S74" s="4"/>
    </row>
    <row r="75" spans="1:19" hidden="1" x14ac:dyDescent="0.25">
      <c r="A75" s="4"/>
      <c r="B75" s="4"/>
      <c r="C75" s="202"/>
      <c r="D75" s="4"/>
      <c r="F75" s="4"/>
      <c r="G75" s="4"/>
      <c r="H75" s="202"/>
      <c r="I75" s="4"/>
      <c r="K75" s="4"/>
      <c r="L75" s="4"/>
      <c r="M75" s="202"/>
      <c r="N75" s="4"/>
      <c r="P75" s="4"/>
      <c r="Q75" s="4"/>
      <c r="R75" s="202"/>
      <c r="S75" s="4"/>
    </row>
    <row r="76" spans="1:19" hidden="1" x14ac:dyDescent="0.25">
      <c r="A76" s="4"/>
      <c r="B76" s="4"/>
      <c r="C76" s="202"/>
      <c r="D76" s="4"/>
      <c r="F76" s="4"/>
      <c r="G76" s="4"/>
      <c r="H76" s="202"/>
      <c r="I76" s="4"/>
      <c r="K76" s="4"/>
      <c r="L76" s="4"/>
      <c r="M76" s="202"/>
      <c r="N76" s="4"/>
      <c r="P76" s="4"/>
      <c r="Q76" s="4"/>
      <c r="R76" s="202"/>
      <c r="S76" s="4"/>
    </row>
    <row r="77" spans="1:19" hidden="1" x14ac:dyDescent="0.25">
      <c r="A77" s="4"/>
      <c r="B77" s="4"/>
      <c r="C77" s="202"/>
      <c r="D77" s="4"/>
      <c r="F77" s="4"/>
      <c r="G77" s="4"/>
      <c r="H77" s="202"/>
      <c r="I77" s="4"/>
      <c r="K77" s="4"/>
      <c r="L77" s="4"/>
      <c r="M77" s="202"/>
      <c r="N77" s="4"/>
      <c r="P77" s="4"/>
      <c r="Q77" s="4"/>
      <c r="R77" s="202"/>
      <c r="S77" s="4"/>
    </row>
    <row r="78" spans="1:19" hidden="1" x14ac:dyDescent="0.25">
      <c r="A78" s="4"/>
      <c r="B78" s="4"/>
      <c r="C78" s="202"/>
      <c r="D78" s="4"/>
      <c r="F78" s="4"/>
      <c r="G78" s="4"/>
      <c r="H78" s="202"/>
      <c r="I78" s="4"/>
      <c r="K78" s="4"/>
      <c r="L78" s="4"/>
      <c r="M78" s="202"/>
      <c r="N78" s="4"/>
      <c r="P78" s="4"/>
      <c r="Q78" s="4"/>
      <c r="R78" s="202"/>
      <c r="S78" s="4"/>
    </row>
    <row r="79" spans="1:19" hidden="1" x14ac:dyDescent="0.25">
      <c r="A79" s="4"/>
      <c r="B79" s="4"/>
      <c r="C79" s="202"/>
      <c r="D79" s="4"/>
      <c r="F79" s="4"/>
      <c r="G79" s="4"/>
      <c r="H79" s="202"/>
      <c r="I79" s="4"/>
      <c r="K79" s="4"/>
      <c r="L79" s="4"/>
      <c r="M79" s="202"/>
      <c r="N79" s="4"/>
      <c r="P79" s="4"/>
      <c r="Q79" s="4"/>
      <c r="R79" s="202"/>
      <c r="S79" s="4"/>
    </row>
    <row r="80" spans="1:19" hidden="1" x14ac:dyDescent="0.25">
      <c r="A80" s="4"/>
      <c r="B80" s="4"/>
      <c r="C80" s="202"/>
      <c r="D80" s="4"/>
      <c r="F80" s="4"/>
      <c r="G80" s="4"/>
      <c r="H80" s="202"/>
      <c r="I80" s="4"/>
      <c r="K80" s="4"/>
      <c r="L80" s="4"/>
      <c r="M80" s="202"/>
      <c r="N80" s="4"/>
      <c r="P80" s="4"/>
      <c r="Q80" s="4"/>
      <c r="R80" s="202"/>
      <c r="S80" s="4"/>
    </row>
    <row r="81" spans="1:19" hidden="1" x14ac:dyDescent="0.25">
      <c r="A81" s="4"/>
      <c r="B81" s="4"/>
      <c r="C81" s="202"/>
      <c r="D81" s="4"/>
      <c r="F81" s="4"/>
      <c r="G81" s="4"/>
      <c r="H81" s="202"/>
      <c r="I81" s="4"/>
      <c r="K81" s="4"/>
      <c r="L81" s="4"/>
      <c r="M81" s="202"/>
      <c r="N81" s="4"/>
      <c r="P81" s="4"/>
      <c r="Q81" s="4"/>
      <c r="R81" s="202"/>
      <c r="S81" s="4"/>
    </row>
    <row r="82" spans="1:19" hidden="1" x14ac:dyDescent="0.25">
      <c r="A82" s="4"/>
      <c r="B82" s="4"/>
      <c r="C82" s="202"/>
      <c r="D82" s="4"/>
      <c r="F82" s="4"/>
      <c r="G82" s="4"/>
      <c r="H82" s="202"/>
      <c r="I82" s="4"/>
      <c r="K82" s="4"/>
      <c r="L82" s="4"/>
      <c r="M82" s="202"/>
      <c r="N82" s="4"/>
      <c r="P82" s="4"/>
      <c r="Q82" s="4"/>
      <c r="R82" s="202"/>
      <c r="S82" s="4"/>
    </row>
    <row r="83" spans="1:19" hidden="1" x14ac:dyDescent="0.25">
      <c r="A83" s="4"/>
      <c r="B83" s="4"/>
      <c r="C83" s="202"/>
      <c r="D83" s="4"/>
      <c r="F83" s="4"/>
      <c r="G83" s="4"/>
      <c r="H83" s="202"/>
      <c r="I83" s="4"/>
      <c r="K83" s="4"/>
      <c r="L83" s="4"/>
      <c r="M83" s="202"/>
      <c r="N83" s="4"/>
      <c r="P83" s="4"/>
      <c r="Q83" s="4"/>
      <c r="R83" s="202"/>
      <c r="S83" s="4"/>
    </row>
    <row r="84" spans="1:19" hidden="1" x14ac:dyDescent="0.25">
      <c r="A84" s="4"/>
      <c r="B84" s="4"/>
      <c r="C84" s="202"/>
      <c r="D84" s="4"/>
      <c r="F84" s="4"/>
      <c r="G84" s="4"/>
      <c r="H84" s="202"/>
      <c r="I84" s="4"/>
      <c r="K84" s="4"/>
      <c r="L84" s="4"/>
      <c r="M84" s="202"/>
      <c r="N84" s="4"/>
      <c r="P84" s="4"/>
      <c r="Q84" s="4"/>
      <c r="R84" s="202"/>
      <c r="S84" s="4"/>
    </row>
    <row r="85" spans="1:19" hidden="1" x14ac:dyDescent="0.25">
      <c r="A85" s="4"/>
      <c r="B85" s="4"/>
      <c r="C85" s="202"/>
      <c r="D85" s="4"/>
      <c r="F85" s="4"/>
      <c r="G85" s="4"/>
      <c r="H85" s="202"/>
      <c r="I85" s="4"/>
      <c r="K85" s="4"/>
      <c r="L85" s="4"/>
      <c r="M85" s="202"/>
      <c r="N85" s="4"/>
      <c r="P85" s="4"/>
      <c r="Q85" s="4"/>
      <c r="R85" s="202"/>
      <c r="S85" s="4"/>
    </row>
    <row r="86" spans="1:19" hidden="1" x14ac:dyDescent="0.25">
      <c r="A86" s="4"/>
      <c r="B86" s="4"/>
      <c r="C86" s="202"/>
      <c r="D86" s="4"/>
      <c r="F86" s="4"/>
      <c r="G86" s="4"/>
      <c r="H86" s="202"/>
      <c r="I86" s="4"/>
      <c r="K86" s="4"/>
      <c r="L86" s="4"/>
      <c r="M86" s="202"/>
      <c r="N86" s="4"/>
      <c r="P86" s="4"/>
      <c r="Q86" s="4"/>
      <c r="R86" s="202"/>
      <c r="S86" s="4"/>
    </row>
    <row r="87" spans="1:19" hidden="1" x14ac:dyDescent="0.25">
      <c r="A87" s="4"/>
      <c r="B87" s="4"/>
      <c r="C87" s="202"/>
      <c r="D87" s="4"/>
      <c r="F87" s="4"/>
      <c r="G87" s="4"/>
      <c r="H87" s="202"/>
      <c r="I87" s="4"/>
      <c r="K87" s="4"/>
      <c r="L87" s="4"/>
      <c r="M87" s="202"/>
      <c r="N87" s="4"/>
      <c r="P87" s="4"/>
      <c r="Q87" s="4"/>
      <c r="R87" s="202"/>
      <c r="S87" s="4"/>
    </row>
    <row r="88" spans="1:19" hidden="1" x14ac:dyDescent="0.25">
      <c r="A88" s="4"/>
      <c r="B88" s="4"/>
      <c r="C88" s="202"/>
      <c r="D88" s="4"/>
      <c r="F88" s="4"/>
      <c r="G88" s="4"/>
      <c r="H88" s="202"/>
      <c r="I88" s="4"/>
      <c r="K88" s="4"/>
      <c r="L88" s="4"/>
      <c r="M88" s="202"/>
      <c r="N88" s="4"/>
      <c r="P88" s="4"/>
      <c r="Q88" s="4"/>
      <c r="R88" s="202"/>
      <c r="S88" s="4"/>
    </row>
    <row r="89" spans="1:19" hidden="1" x14ac:dyDescent="0.25">
      <c r="A89" s="4"/>
      <c r="B89" s="4"/>
      <c r="C89" s="202"/>
      <c r="D89" s="4"/>
      <c r="F89" s="4"/>
      <c r="G89" s="4"/>
      <c r="H89" s="202"/>
      <c r="I89" s="4"/>
      <c r="K89" s="4"/>
      <c r="L89" s="4"/>
      <c r="M89" s="202"/>
      <c r="N89" s="4"/>
      <c r="P89" s="4"/>
      <c r="Q89" s="4"/>
      <c r="R89" s="202"/>
      <c r="S89" s="4"/>
    </row>
    <row r="90" spans="1:19" hidden="1" x14ac:dyDescent="0.25">
      <c r="A90" s="4"/>
      <c r="B90" s="4"/>
      <c r="C90" s="202"/>
      <c r="D90" s="4"/>
      <c r="F90" s="4"/>
      <c r="G90" s="4"/>
      <c r="H90" s="202"/>
      <c r="I90" s="4"/>
      <c r="K90" s="4"/>
      <c r="L90" s="4"/>
      <c r="M90" s="202"/>
      <c r="N90" s="4"/>
      <c r="P90" s="4"/>
      <c r="Q90" s="4"/>
      <c r="R90" s="202"/>
      <c r="S90" s="4"/>
    </row>
    <row r="91" spans="1:19" hidden="1" x14ac:dyDescent="0.25">
      <c r="A91" s="4"/>
      <c r="B91" s="4"/>
      <c r="C91" s="202"/>
      <c r="D91" s="4"/>
      <c r="F91" s="4"/>
      <c r="G91" s="4"/>
      <c r="H91" s="202"/>
      <c r="I91" s="4"/>
      <c r="K91" s="4"/>
      <c r="L91" s="4"/>
      <c r="M91" s="202"/>
      <c r="N91" s="4"/>
      <c r="P91" s="4"/>
      <c r="Q91" s="4"/>
      <c r="R91" s="202"/>
      <c r="S91" s="4"/>
    </row>
    <row r="92" spans="1:19" hidden="1" x14ac:dyDescent="0.25">
      <c r="A92" s="4"/>
      <c r="B92" s="4"/>
      <c r="C92" s="202"/>
      <c r="D92" s="4"/>
      <c r="F92" s="4"/>
      <c r="G92" s="4"/>
      <c r="H92" s="202"/>
      <c r="I92" s="4"/>
      <c r="K92" s="4"/>
      <c r="L92" s="4"/>
      <c r="M92" s="202"/>
      <c r="N92" s="4"/>
      <c r="P92" s="4"/>
      <c r="Q92" s="4"/>
      <c r="R92" s="202"/>
      <c r="S92" s="4"/>
    </row>
    <row r="93" spans="1:19" hidden="1" x14ac:dyDescent="0.25">
      <c r="A93" s="4"/>
      <c r="B93" s="4"/>
      <c r="C93" s="202"/>
      <c r="D93" s="4"/>
      <c r="F93" s="4"/>
      <c r="G93" s="4"/>
      <c r="H93" s="202"/>
      <c r="I93" s="4"/>
      <c r="K93" s="4"/>
      <c r="L93" s="4"/>
      <c r="M93" s="202"/>
      <c r="N93" s="4"/>
      <c r="P93" s="4"/>
      <c r="Q93" s="4"/>
      <c r="R93" s="202"/>
      <c r="S93" s="4"/>
    </row>
    <row r="94" spans="1:19" hidden="1" x14ac:dyDescent="0.25">
      <c r="A94" s="4"/>
      <c r="B94" s="4"/>
      <c r="C94" s="202"/>
      <c r="D94" s="4"/>
      <c r="F94" s="4"/>
      <c r="G94" s="4"/>
      <c r="H94" s="202"/>
      <c r="I94" s="4"/>
      <c r="K94" s="4"/>
      <c r="L94" s="4"/>
      <c r="M94" s="202"/>
      <c r="N94" s="4"/>
      <c r="P94" s="4"/>
      <c r="Q94" s="4"/>
      <c r="R94" s="202"/>
      <c r="S94" s="4"/>
    </row>
    <row r="95" spans="1:19" hidden="1" x14ac:dyDescent="0.25">
      <c r="A95" s="4"/>
      <c r="B95" s="4"/>
      <c r="C95" s="202"/>
      <c r="D95" s="4"/>
      <c r="F95" s="4"/>
      <c r="G95" s="4"/>
      <c r="H95" s="202"/>
      <c r="I95" s="4"/>
      <c r="K95" s="4"/>
      <c r="L95" s="4"/>
      <c r="M95" s="202"/>
      <c r="N95" s="4"/>
      <c r="P95" s="4"/>
      <c r="Q95" s="4"/>
      <c r="R95" s="202"/>
      <c r="S95" s="4"/>
    </row>
    <row r="96" spans="1:19" hidden="1" x14ac:dyDescent="0.25">
      <c r="A96" s="4"/>
      <c r="B96" s="4"/>
      <c r="C96" s="202"/>
      <c r="D96" s="4"/>
      <c r="F96" s="4"/>
      <c r="G96" s="4"/>
      <c r="H96" s="202"/>
      <c r="I96" s="4"/>
      <c r="K96" s="4"/>
      <c r="L96" s="4"/>
      <c r="M96" s="202"/>
      <c r="N96" s="4"/>
      <c r="P96" s="4"/>
      <c r="Q96" s="4"/>
      <c r="R96" s="202"/>
      <c r="S96" s="4"/>
    </row>
    <row r="97" spans="1:19" hidden="1" x14ac:dyDescent="0.25">
      <c r="A97" s="4"/>
      <c r="B97" s="4"/>
      <c r="C97" s="202"/>
      <c r="D97" s="4"/>
      <c r="F97" s="4"/>
      <c r="G97" s="4"/>
      <c r="H97" s="202"/>
      <c r="I97" s="4"/>
      <c r="K97" s="4"/>
      <c r="L97" s="4"/>
      <c r="M97" s="202"/>
      <c r="N97" s="4"/>
      <c r="P97" s="4"/>
      <c r="Q97" s="4"/>
      <c r="R97" s="202"/>
      <c r="S97" s="4"/>
    </row>
    <row r="98" spans="1:19" hidden="1" x14ac:dyDescent="0.25">
      <c r="A98" s="4"/>
      <c r="B98" s="4"/>
      <c r="C98" s="202"/>
      <c r="D98" s="4"/>
      <c r="F98" s="4"/>
      <c r="G98" s="4"/>
      <c r="H98" s="202"/>
      <c r="I98" s="4"/>
      <c r="K98" s="4"/>
      <c r="L98" s="4"/>
      <c r="M98" s="202"/>
      <c r="N98" s="4"/>
      <c r="P98" s="4"/>
      <c r="Q98" s="4"/>
      <c r="R98" s="202"/>
      <c r="S98" s="4"/>
    </row>
    <row r="99" spans="1:19" hidden="1" x14ac:dyDescent="0.25">
      <c r="A99" s="4"/>
      <c r="B99" s="4"/>
      <c r="C99" s="202"/>
      <c r="D99" s="4"/>
      <c r="F99" s="4"/>
      <c r="G99" s="4"/>
      <c r="H99" s="202"/>
      <c r="I99" s="4"/>
      <c r="K99" s="4"/>
      <c r="L99" s="4"/>
      <c r="M99" s="202"/>
      <c r="N99" s="4"/>
      <c r="P99" s="4"/>
      <c r="Q99" s="4"/>
      <c r="R99" s="202"/>
      <c r="S99" s="4"/>
    </row>
    <row r="100" spans="1:19" hidden="1" x14ac:dyDescent="0.25">
      <c r="A100" s="4"/>
      <c r="B100" s="4"/>
      <c r="C100" s="202"/>
      <c r="D100" s="4"/>
      <c r="F100" s="4"/>
      <c r="G100" s="4"/>
      <c r="H100" s="202"/>
      <c r="I100" s="4"/>
      <c r="K100" s="4"/>
      <c r="L100" s="4"/>
      <c r="M100" s="202"/>
      <c r="N100" s="4"/>
      <c r="P100" s="4"/>
      <c r="Q100" s="4"/>
      <c r="R100" s="202"/>
      <c r="S100" s="4"/>
    </row>
    <row r="101" spans="1:19" hidden="1" x14ac:dyDescent="0.25">
      <c r="A101" s="4"/>
      <c r="B101" s="4"/>
      <c r="C101" s="202"/>
      <c r="D101" s="4"/>
      <c r="F101" s="4"/>
      <c r="G101" s="4"/>
      <c r="H101" s="202"/>
      <c r="I101" s="4"/>
      <c r="K101" s="4"/>
      <c r="L101" s="4"/>
      <c r="M101" s="202"/>
      <c r="N101" s="4"/>
      <c r="P101" s="4"/>
      <c r="Q101" s="4"/>
      <c r="R101" s="202"/>
      <c r="S101" s="4"/>
    </row>
    <row r="102" spans="1:19" hidden="1" x14ac:dyDescent="0.25">
      <c r="A102" s="4"/>
      <c r="B102" s="4"/>
      <c r="C102" s="202"/>
      <c r="D102" s="4"/>
      <c r="F102" s="4"/>
      <c r="G102" s="4"/>
      <c r="H102" s="202"/>
      <c r="I102" s="4"/>
      <c r="K102" s="4"/>
      <c r="L102" s="4"/>
      <c r="M102" s="202"/>
      <c r="N102" s="4"/>
      <c r="P102" s="4"/>
      <c r="Q102" s="4"/>
      <c r="R102" s="202"/>
      <c r="S102" s="4"/>
    </row>
    <row r="103" spans="1:19" x14ac:dyDescent="0.25">
      <c r="A103" s="4"/>
      <c r="B103" s="4"/>
      <c r="C103" s="202"/>
      <c r="D103" s="4"/>
      <c r="F103" s="4"/>
      <c r="G103" s="4"/>
      <c r="H103" s="202"/>
      <c r="I103" s="4"/>
      <c r="K103" s="4"/>
      <c r="L103" s="4"/>
      <c r="M103" s="202"/>
      <c r="N103" s="4"/>
      <c r="P103" s="4"/>
      <c r="Q103" s="4"/>
      <c r="R103" s="202"/>
      <c r="S103" s="4"/>
    </row>
  </sheetData>
  <mergeCells count="8">
    <mergeCell ref="B4:D4"/>
    <mergeCell ref="G4:I4"/>
    <mergeCell ref="L4:N4"/>
    <mergeCell ref="Q4:S4"/>
    <mergeCell ref="A5:D5"/>
    <mergeCell ref="F5:I5"/>
    <mergeCell ref="K5:N5"/>
    <mergeCell ref="P5:S5"/>
  </mergeCells>
  <phoneticPr fontId="1" type="noConversion"/>
  <conditionalFormatting sqref="M8:M10 R8:R10 C8:C103 H8:H103 M17:M103 R17:R103">
    <cfRule type="cellIs" dxfId="3" priority="3" operator="lessThan">
      <formula>0</formula>
    </cfRule>
  </conditionalFormatting>
  <conditionalFormatting sqref="M11:M16">
    <cfRule type="cellIs" dxfId="2" priority="2" operator="lessThan">
      <formula>0</formula>
    </cfRule>
  </conditionalFormatting>
  <conditionalFormatting sqref="R11:R16">
    <cfRule type="cellIs" dxfId="1" priority="1" operator="lessThan">
      <formula>0</formula>
    </cfRule>
  </conditionalFormatting>
  <dataValidations count="1">
    <dataValidation type="list" allowBlank="1" showInputMessage="1" showErrorMessage="1" sqref="A17:A103 F17:F103 K17:K103 P17:P103" xr:uid="{0FCB0D31-E008-4356-A436-4DBCB8A90688}">
      <formula1>$R$1:$S$1</formula1>
    </dataValidation>
  </dataValidations>
  <pageMargins left="0.27559055118110237" right="0.19685039370078741" top="0.27559055118110237" bottom="0.31496062992125984" header="0.19685039370078741" footer="0.15748031496062992"/>
  <pageSetup paperSize="9" scale="75" fitToHeight="0" orientation="landscape" r:id="rId1"/>
  <headerFooter>
    <oddFooter>&amp;A&amp;R第 &amp;P 頁</oddFooter>
  </headerFooter>
  <colBreaks count="1" manualBreakCount="1">
    <brk id="1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23"/>
  <sheetViews>
    <sheetView workbookViewId="0">
      <selection activeCell="N13" sqref="N13"/>
    </sheetView>
  </sheetViews>
  <sheetFormatPr defaultRowHeight="16.5" x14ac:dyDescent="0.25"/>
  <cols>
    <col min="1" max="1" width="10.125" customWidth="1"/>
    <col min="2" max="2" width="13.375" customWidth="1"/>
    <col min="3" max="3" width="21.75" customWidth="1"/>
    <col min="4" max="8" width="11.75" customWidth="1"/>
    <col min="9" max="9" width="33.5" customWidth="1"/>
  </cols>
  <sheetData>
    <row r="1" spans="1:18" ht="61.15" customHeight="1" x14ac:dyDescent="0.25">
      <c r="A1" t="s">
        <v>180</v>
      </c>
      <c r="C1" t="s">
        <v>181</v>
      </c>
      <c r="E1" t="s">
        <v>182</v>
      </c>
      <c r="H1" t="s">
        <v>183</v>
      </c>
    </row>
    <row r="2" spans="1:18" s="20" customFormat="1" ht="29.45" customHeight="1" x14ac:dyDescent="0.25">
      <c r="A2" s="20" t="s">
        <v>362</v>
      </c>
      <c r="B2" s="134"/>
      <c r="C2" s="134"/>
      <c r="D2" s="134"/>
      <c r="E2" s="134"/>
    </row>
    <row r="3" spans="1:18" s="206" customFormat="1" ht="27.6" customHeight="1" x14ac:dyDescent="0.25">
      <c r="A3" s="208" t="s">
        <v>595</v>
      </c>
      <c r="B3" s="205"/>
      <c r="C3" s="205"/>
      <c r="D3" s="205"/>
      <c r="E3" s="205"/>
      <c r="G3" s="1"/>
      <c r="O3" s="1"/>
      <c r="Q3" s="207"/>
      <c r="R3" s="207"/>
    </row>
    <row r="4" spans="1:18" x14ac:dyDescent="0.25">
      <c r="A4" s="403" t="s">
        <v>309</v>
      </c>
      <c r="B4" s="403" t="s">
        <v>308</v>
      </c>
      <c r="C4" s="403" t="s">
        <v>307</v>
      </c>
      <c r="D4" s="403" t="s">
        <v>314</v>
      </c>
      <c r="E4" s="403"/>
      <c r="F4" s="403"/>
      <c r="G4" s="403"/>
      <c r="H4" s="378"/>
      <c r="I4" s="404" t="s">
        <v>331</v>
      </c>
    </row>
    <row r="5" spans="1:18" ht="31.9" customHeight="1" x14ac:dyDescent="0.25">
      <c r="A5" s="403"/>
      <c r="B5" s="403"/>
      <c r="C5" s="403"/>
      <c r="D5" s="183" t="s">
        <v>310</v>
      </c>
      <c r="E5" s="183" t="s">
        <v>315</v>
      </c>
      <c r="F5" s="183" t="s">
        <v>311</v>
      </c>
      <c r="G5" s="183" t="s">
        <v>312</v>
      </c>
      <c r="H5" s="182" t="s">
        <v>313</v>
      </c>
      <c r="I5" s="405"/>
    </row>
    <row r="6" spans="1:18" x14ac:dyDescent="0.25">
      <c r="A6" s="80" t="s">
        <v>319</v>
      </c>
      <c r="B6" s="80" t="s">
        <v>323</v>
      </c>
      <c r="C6" s="80" t="s">
        <v>409</v>
      </c>
      <c r="D6" s="80">
        <v>45</v>
      </c>
      <c r="E6" s="80"/>
      <c r="F6" s="80"/>
      <c r="G6" s="80"/>
      <c r="H6" s="80"/>
      <c r="I6" s="209" t="s">
        <v>408</v>
      </c>
    </row>
    <row r="7" spans="1:18" x14ac:dyDescent="0.25">
      <c r="A7" s="4" t="s">
        <v>316</v>
      </c>
      <c r="B7" s="4" t="s">
        <v>317</v>
      </c>
      <c r="C7" s="4" t="s">
        <v>326</v>
      </c>
      <c r="D7" s="4">
        <v>50</v>
      </c>
      <c r="E7" s="4"/>
      <c r="F7" s="4">
        <v>20</v>
      </c>
      <c r="G7" s="4">
        <v>15</v>
      </c>
      <c r="H7" s="4"/>
      <c r="I7" s="4" t="s">
        <v>332</v>
      </c>
    </row>
    <row r="8" spans="1:18" x14ac:dyDescent="0.25">
      <c r="A8" s="4" t="s">
        <v>316</v>
      </c>
      <c r="B8" s="4" t="s">
        <v>320</v>
      </c>
      <c r="C8" s="4" t="s">
        <v>327</v>
      </c>
      <c r="D8" s="4">
        <v>120</v>
      </c>
      <c r="E8" s="4"/>
      <c r="F8" s="4"/>
      <c r="G8" s="4"/>
      <c r="H8" s="4"/>
      <c r="I8" s="4" t="s">
        <v>333</v>
      </c>
    </row>
    <row r="9" spans="1:18" x14ac:dyDescent="0.25">
      <c r="A9" s="4" t="s">
        <v>316</v>
      </c>
      <c r="B9" s="4" t="s">
        <v>321</v>
      </c>
      <c r="C9" s="4" t="s">
        <v>328</v>
      </c>
      <c r="D9" s="4">
        <v>60</v>
      </c>
      <c r="E9" s="4"/>
      <c r="F9" s="4">
        <v>15</v>
      </c>
      <c r="G9" s="4"/>
      <c r="H9" s="4"/>
      <c r="I9" s="4" t="s">
        <v>336</v>
      </c>
    </row>
    <row r="10" spans="1:18" x14ac:dyDescent="0.25">
      <c r="A10" s="4" t="s">
        <v>318</v>
      </c>
      <c r="B10" s="4" t="s">
        <v>322</v>
      </c>
      <c r="C10" s="4" t="s">
        <v>329</v>
      </c>
      <c r="D10" s="4">
        <v>150</v>
      </c>
      <c r="E10" s="4"/>
      <c r="F10" s="4">
        <v>28</v>
      </c>
      <c r="G10" s="4">
        <v>22</v>
      </c>
      <c r="H10" s="4"/>
      <c r="I10" s="4" t="s">
        <v>335</v>
      </c>
    </row>
    <row r="11" spans="1:18" x14ac:dyDescent="0.25">
      <c r="A11" s="4" t="s">
        <v>318</v>
      </c>
      <c r="B11" s="4" t="s">
        <v>324</v>
      </c>
      <c r="C11" s="4" t="s">
        <v>220</v>
      </c>
      <c r="D11" s="4">
        <v>110</v>
      </c>
      <c r="E11" s="4"/>
      <c r="F11" s="4">
        <v>20</v>
      </c>
      <c r="G11" s="4"/>
      <c r="H11" s="4">
        <v>5</v>
      </c>
      <c r="I11" s="4" t="s">
        <v>334</v>
      </c>
    </row>
    <row r="12" spans="1:18" x14ac:dyDescent="0.25">
      <c r="A12" s="4" t="s">
        <v>318</v>
      </c>
      <c r="B12" s="4" t="s">
        <v>325</v>
      </c>
      <c r="C12" s="4" t="s">
        <v>330</v>
      </c>
      <c r="D12" s="4">
        <v>50</v>
      </c>
      <c r="E12" s="4"/>
      <c r="F12" s="4"/>
      <c r="G12" s="4"/>
      <c r="H12" s="4"/>
      <c r="I12" s="4" t="s">
        <v>337</v>
      </c>
    </row>
    <row r="14" spans="1:18" s="20" customFormat="1" ht="29.45" customHeight="1" x14ac:dyDescent="0.25">
      <c r="A14" s="20" t="s">
        <v>363</v>
      </c>
      <c r="B14" s="134"/>
      <c r="C14" s="134"/>
      <c r="D14" s="134"/>
      <c r="E14" s="134"/>
    </row>
    <row r="15" spans="1:18" s="206" customFormat="1" ht="27.6" customHeight="1" x14ac:dyDescent="0.25">
      <c r="A15" s="208" t="s">
        <v>358</v>
      </c>
      <c r="B15" s="205"/>
      <c r="C15" s="205"/>
      <c r="D15" s="205"/>
      <c r="E15" s="205"/>
      <c r="G15" s="1"/>
      <c r="O15" s="1"/>
      <c r="Q15" s="207"/>
      <c r="R15" s="207"/>
    </row>
    <row r="16" spans="1:18" x14ac:dyDescent="0.25">
      <c r="A16" s="183" t="s">
        <v>309</v>
      </c>
      <c r="B16" s="183" t="s">
        <v>308</v>
      </c>
      <c r="C16" s="183" t="s">
        <v>344</v>
      </c>
      <c r="D16" s="378" t="s">
        <v>345</v>
      </c>
      <c r="E16" s="400"/>
      <c r="F16" s="400"/>
      <c r="G16" s="400"/>
      <c r="H16" s="401"/>
      <c r="I16" s="210" t="s">
        <v>331</v>
      </c>
    </row>
    <row r="17" spans="1:9" x14ac:dyDescent="0.25">
      <c r="A17" s="80" t="s">
        <v>319</v>
      </c>
      <c r="B17" s="80" t="s">
        <v>323</v>
      </c>
      <c r="C17" s="80"/>
      <c r="D17" s="402"/>
      <c r="E17" s="402"/>
      <c r="F17" s="402"/>
      <c r="G17" s="402"/>
      <c r="H17" s="402"/>
      <c r="I17" s="80"/>
    </row>
    <row r="18" spans="1:9" ht="60.6" customHeight="1" x14ac:dyDescent="0.25">
      <c r="A18" s="4" t="s">
        <v>316</v>
      </c>
      <c r="B18" s="4" t="s">
        <v>317</v>
      </c>
      <c r="C18" s="4" t="s">
        <v>338</v>
      </c>
      <c r="D18" s="399" t="s">
        <v>346</v>
      </c>
      <c r="E18" s="399"/>
      <c r="F18" s="399"/>
      <c r="G18" s="399"/>
      <c r="H18" s="399"/>
      <c r="I18" s="4" t="s">
        <v>352</v>
      </c>
    </row>
    <row r="19" spans="1:9" ht="36" customHeight="1" x14ac:dyDescent="0.25">
      <c r="A19" s="4" t="s">
        <v>316</v>
      </c>
      <c r="B19" s="4" t="s">
        <v>320</v>
      </c>
      <c r="C19" s="4" t="s">
        <v>339</v>
      </c>
      <c r="D19" s="399" t="s">
        <v>347</v>
      </c>
      <c r="E19" s="399"/>
      <c r="F19" s="399"/>
      <c r="G19" s="399"/>
      <c r="H19" s="399"/>
      <c r="I19" s="2" t="s">
        <v>356</v>
      </c>
    </row>
    <row r="20" spans="1:9" ht="30.6" customHeight="1" x14ac:dyDescent="0.25">
      <c r="A20" s="4" t="s">
        <v>316</v>
      </c>
      <c r="B20" s="4" t="s">
        <v>321</v>
      </c>
      <c r="C20" s="4" t="s">
        <v>340</v>
      </c>
      <c r="D20" s="399" t="s">
        <v>348</v>
      </c>
      <c r="E20" s="399"/>
      <c r="F20" s="399"/>
      <c r="G20" s="399"/>
      <c r="H20" s="399"/>
      <c r="I20" s="4" t="s">
        <v>353</v>
      </c>
    </row>
    <row r="21" spans="1:9" ht="33.6" customHeight="1" x14ac:dyDescent="0.25">
      <c r="A21" s="4" t="s">
        <v>318</v>
      </c>
      <c r="B21" s="4" t="s">
        <v>322</v>
      </c>
      <c r="C21" s="4" t="s">
        <v>342</v>
      </c>
      <c r="D21" s="399" t="s">
        <v>349</v>
      </c>
      <c r="E21" s="399"/>
      <c r="F21" s="399"/>
      <c r="G21" s="399"/>
      <c r="H21" s="399"/>
      <c r="I21" s="4" t="s">
        <v>357</v>
      </c>
    </row>
    <row r="22" spans="1:9" ht="31.15" customHeight="1" x14ac:dyDescent="0.25">
      <c r="A22" s="4" t="s">
        <v>318</v>
      </c>
      <c r="B22" s="4" t="s">
        <v>324</v>
      </c>
      <c r="C22" s="4" t="s">
        <v>343</v>
      </c>
      <c r="D22" s="399" t="s">
        <v>350</v>
      </c>
      <c r="E22" s="399"/>
      <c r="F22" s="399"/>
      <c r="G22" s="399"/>
      <c r="H22" s="399"/>
      <c r="I22" s="4" t="s">
        <v>355</v>
      </c>
    </row>
    <row r="23" spans="1:9" ht="43.9" customHeight="1" x14ac:dyDescent="0.25">
      <c r="A23" s="4" t="s">
        <v>318</v>
      </c>
      <c r="B23" s="4" t="s">
        <v>325</v>
      </c>
      <c r="C23" s="4" t="s">
        <v>341</v>
      </c>
      <c r="D23" s="399" t="s">
        <v>351</v>
      </c>
      <c r="E23" s="399"/>
      <c r="F23" s="399"/>
      <c r="G23" s="399"/>
      <c r="H23" s="399"/>
      <c r="I23" s="4" t="s">
        <v>354</v>
      </c>
    </row>
  </sheetData>
  <sortState xmlns:xlrd2="http://schemas.microsoft.com/office/spreadsheetml/2017/richdata2" ref="L16:L29">
    <sortCondition ref="L16:L29"/>
  </sortState>
  <mergeCells count="13">
    <mergeCell ref="D4:H4"/>
    <mergeCell ref="I4:I5"/>
    <mergeCell ref="A4:A5"/>
    <mergeCell ref="B4:B5"/>
    <mergeCell ref="C4:C5"/>
    <mergeCell ref="D22:H22"/>
    <mergeCell ref="D23:H23"/>
    <mergeCell ref="D16:H16"/>
    <mergeCell ref="D17:H17"/>
    <mergeCell ref="D18:H18"/>
    <mergeCell ref="D19:H19"/>
    <mergeCell ref="D20:H20"/>
    <mergeCell ref="D21:H21"/>
  </mergeCells>
  <phoneticPr fontId="1" type="noConversion"/>
  <pageMargins left="0.35433070866141736" right="0.19685039370078741" top="0.26" bottom="0.42" header="0.2" footer="0.17"/>
  <pageSetup paperSize="9" scale="91" orientation="landscape" r:id="rId1"/>
  <headerFooter>
    <oddFooter>&amp;A&amp;R第 &amp;P 頁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99CC"/>
    <pageSetUpPr fitToPage="1"/>
  </sheetPr>
  <dimension ref="A1:AD42"/>
  <sheetViews>
    <sheetView zoomScale="70" zoomScaleNormal="70" workbookViewId="0">
      <pane ySplit="4" topLeftCell="A5" activePane="bottomLeft" state="frozen"/>
      <selection pane="bottomLeft" activeCell="J3" sqref="J3:P3"/>
    </sheetView>
  </sheetViews>
  <sheetFormatPr defaultRowHeight="16.5" x14ac:dyDescent="0.25"/>
  <cols>
    <col min="1" max="1" width="15.875" customWidth="1"/>
    <col min="2" max="2" width="12.625" customWidth="1"/>
    <col min="3" max="3" width="13.5" customWidth="1"/>
    <col min="4" max="4" width="12.375" customWidth="1"/>
    <col min="5" max="5" width="9.125" customWidth="1"/>
    <col min="6" max="6" width="16.875" customWidth="1"/>
    <col min="7" max="30" width="6.625" customWidth="1"/>
  </cols>
  <sheetData>
    <row r="1" spans="1:30" ht="50.45" customHeight="1" x14ac:dyDescent="0.25">
      <c r="A1" t="s">
        <v>180</v>
      </c>
      <c r="C1" t="s">
        <v>181</v>
      </c>
      <c r="F1" t="s">
        <v>182</v>
      </c>
      <c r="I1" t="s">
        <v>183</v>
      </c>
    </row>
    <row r="2" spans="1:30" s="20" customFormat="1" ht="19.5" x14ac:dyDescent="0.25">
      <c r="A2" s="20" t="s">
        <v>366</v>
      </c>
      <c r="C2" s="158"/>
      <c r="K2" s="328">
        <f>'導讀-對照表'!D1-2</f>
        <v>111</v>
      </c>
    </row>
    <row r="3" spans="1:30" ht="35.450000000000003" customHeight="1" thickBot="1" x14ac:dyDescent="0.3">
      <c r="A3" s="403" t="s">
        <v>305</v>
      </c>
      <c r="B3" s="403" t="s">
        <v>436</v>
      </c>
      <c r="C3" s="403" t="s">
        <v>224</v>
      </c>
      <c r="D3" s="403" t="s">
        <v>216</v>
      </c>
      <c r="E3" s="403" t="s">
        <v>599</v>
      </c>
      <c r="F3" s="410" t="s">
        <v>249</v>
      </c>
      <c r="G3" s="378" t="s">
        <v>301</v>
      </c>
      <c r="H3" s="400"/>
      <c r="I3" s="379"/>
      <c r="J3" s="406" t="str">
        <f>SUM($K$2-2)&amp;"學年度"</f>
        <v>109學年度</v>
      </c>
      <c r="K3" s="407"/>
      <c r="L3" s="408"/>
      <c r="M3" s="408"/>
      <c r="N3" s="407"/>
      <c r="O3" s="407"/>
      <c r="P3" s="409"/>
      <c r="Q3" s="406" t="str">
        <f>SUM($K$2-1)&amp;"學年度"</f>
        <v>110學年度</v>
      </c>
      <c r="R3" s="407"/>
      <c r="S3" s="408"/>
      <c r="T3" s="408"/>
      <c r="U3" s="407"/>
      <c r="V3" s="407"/>
      <c r="W3" s="409"/>
      <c r="X3" s="406" t="str">
        <f>SUM($K$2)&amp;"學年度"</f>
        <v>111學年度</v>
      </c>
      <c r="Y3" s="407"/>
      <c r="Z3" s="408"/>
      <c r="AA3" s="408"/>
      <c r="AB3" s="407"/>
      <c r="AC3" s="407"/>
      <c r="AD3" s="409"/>
    </row>
    <row r="4" spans="1:30" ht="77.45" customHeight="1" thickTop="1" x14ac:dyDescent="0.25">
      <c r="A4" s="403"/>
      <c r="B4" s="403"/>
      <c r="C4" s="403"/>
      <c r="D4" s="403"/>
      <c r="E4" s="403"/>
      <c r="F4" s="411"/>
      <c r="G4" s="183" t="s">
        <v>298</v>
      </c>
      <c r="H4" s="183" t="s">
        <v>299</v>
      </c>
      <c r="I4" s="183" t="s">
        <v>300</v>
      </c>
      <c r="J4" s="139" t="s">
        <v>416</v>
      </c>
      <c r="K4" s="229" t="s">
        <v>417</v>
      </c>
      <c r="L4" s="242" t="s">
        <v>439</v>
      </c>
      <c r="M4" s="243" t="s">
        <v>442</v>
      </c>
      <c r="N4" s="230" t="s">
        <v>440</v>
      </c>
      <c r="O4" s="229" t="s">
        <v>441</v>
      </c>
      <c r="P4" s="246" t="s">
        <v>446</v>
      </c>
      <c r="Q4" s="230" t="s">
        <v>418</v>
      </c>
      <c r="R4" s="229" t="s">
        <v>419</v>
      </c>
      <c r="S4" s="242" t="s">
        <v>439</v>
      </c>
      <c r="T4" s="243" t="s">
        <v>442</v>
      </c>
      <c r="U4" s="230" t="s">
        <v>437</v>
      </c>
      <c r="V4" s="229" t="s">
        <v>438</v>
      </c>
      <c r="W4" s="246" t="s">
        <v>445</v>
      </c>
      <c r="X4" s="230" t="s">
        <v>420</v>
      </c>
      <c r="Y4" s="229" t="s">
        <v>417</v>
      </c>
      <c r="Z4" s="242" t="s">
        <v>443</v>
      </c>
      <c r="AA4" s="243" t="s">
        <v>444</v>
      </c>
      <c r="AB4" s="230" t="s">
        <v>437</v>
      </c>
      <c r="AC4" s="229" t="s">
        <v>438</v>
      </c>
      <c r="AD4" s="246" t="s">
        <v>445</v>
      </c>
    </row>
    <row r="5" spans="1:30" ht="67.150000000000006" customHeight="1" x14ac:dyDescent="0.25">
      <c r="A5" s="2" t="s">
        <v>302</v>
      </c>
      <c r="B5" s="2" t="s">
        <v>217</v>
      </c>
      <c r="C5" s="2" t="s">
        <v>227</v>
      </c>
      <c r="D5" s="2" t="s">
        <v>218</v>
      </c>
      <c r="E5" s="2"/>
      <c r="F5" s="2" t="s">
        <v>250</v>
      </c>
      <c r="G5" s="2"/>
      <c r="H5" s="2"/>
      <c r="I5" s="2" t="str">
        <f>IF(SUM(G5:H5)=0,"",SUM(G5:H5))</f>
        <v/>
      </c>
      <c r="J5" s="2">
        <v>16</v>
      </c>
      <c r="K5" s="240">
        <v>11</v>
      </c>
      <c r="L5" s="244">
        <f>IF(SUM(J5:K5)=0,"",SUM(J5:K5))</f>
        <v>27</v>
      </c>
      <c r="M5" s="250">
        <f>IFERROR(IF(L5=0,"",IF(AND(L5&gt;0,OR(J5=0,K5=0)),L5,L5/2)),"")</f>
        <v>13.5</v>
      </c>
      <c r="N5" s="241">
        <v>6</v>
      </c>
      <c r="O5" s="240">
        <v>1</v>
      </c>
      <c r="P5" s="247">
        <f>IF(SUM(N5:O5)=0,"",SUM(N5:O5))</f>
        <v>7</v>
      </c>
      <c r="Q5" s="241">
        <v>12</v>
      </c>
      <c r="R5" s="240">
        <v>10</v>
      </c>
      <c r="S5" s="244">
        <f>IF(SUM(Q5:R5)=0,"",SUM(Q5:R5))</f>
        <v>22</v>
      </c>
      <c r="T5" s="250">
        <f t="shared" ref="T5:T41" si="0">IFERROR(IF(S5=0,"",IF(AND(S5&gt;0,OR(Q5=0,R5=0)),S5,S5/2)),"")</f>
        <v>11</v>
      </c>
      <c r="U5" s="241">
        <v>2</v>
      </c>
      <c r="V5" s="240"/>
      <c r="W5" s="247">
        <f>IF(SUM(U5:V5)=0,"",SUM(U5:V5))</f>
        <v>2</v>
      </c>
      <c r="X5" s="241">
        <v>14</v>
      </c>
      <c r="Y5" s="240">
        <v>10</v>
      </c>
      <c r="Z5" s="244">
        <f>IF(SUM(X5:Y5)=0,"",SUM(X5:Y5))</f>
        <v>24</v>
      </c>
      <c r="AA5" s="250">
        <f t="shared" ref="AA5:AA41" si="1">IFERROR(IF(Z5=0,"",IF(AND(Z5&gt;0,OR(X5=0,Y5=0)),Z5,Z5/2)),"")</f>
        <v>12</v>
      </c>
      <c r="AB5" s="241">
        <v>4</v>
      </c>
      <c r="AC5" s="240">
        <v>1</v>
      </c>
      <c r="AD5" s="247">
        <f>IF(SUM(AB5:AC5)=0,"",SUM(AB5:AC5))</f>
        <v>5</v>
      </c>
    </row>
    <row r="6" spans="1:30" x14ac:dyDescent="0.25">
      <c r="A6" s="2" t="s">
        <v>303</v>
      </c>
      <c r="B6" s="2" t="s">
        <v>219</v>
      </c>
      <c r="C6" s="2" t="s">
        <v>225</v>
      </c>
      <c r="D6" s="2" t="s">
        <v>222</v>
      </c>
      <c r="E6" s="2"/>
      <c r="F6" s="2" t="s">
        <v>251</v>
      </c>
      <c r="G6" s="2">
        <v>2</v>
      </c>
      <c r="H6" s="2">
        <v>2</v>
      </c>
      <c r="I6" s="2">
        <f t="shared" ref="I6:I41" si="2">IF(SUM(G6:H6)=0,"",SUM(G6:H6))</f>
        <v>4</v>
      </c>
      <c r="J6" s="2">
        <v>15</v>
      </c>
      <c r="K6" s="240">
        <v>8</v>
      </c>
      <c r="L6" s="244">
        <f t="shared" ref="L6:L41" si="3">IF(SUM(J6:K6)=0,"",SUM(J6:K6))</f>
        <v>23</v>
      </c>
      <c r="M6" s="250">
        <f t="shared" ref="M6:M41" si="4">IFERROR(IF(L6=0,"",IF(AND(L6&gt;0,OR(J6=0,K6=0)),L6,L6/2)),"")</f>
        <v>11.5</v>
      </c>
      <c r="N6" s="241">
        <v>2</v>
      </c>
      <c r="O6" s="240"/>
      <c r="P6" s="247">
        <f t="shared" ref="P6:P41" si="5">IF(SUM(N6:O6)=0,"",SUM(N6:O6))</f>
        <v>2</v>
      </c>
      <c r="Q6" s="241">
        <v>17</v>
      </c>
      <c r="R6" s="240">
        <v>15</v>
      </c>
      <c r="S6" s="244">
        <f t="shared" ref="S6:S41" si="6">IF(SUM(Q6:R6)=0,"",SUM(Q6:R6))</f>
        <v>32</v>
      </c>
      <c r="T6" s="250">
        <f t="shared" si="0"/>
        <v>16</v>
      </c>
      <c r="U6" s="241"/>
      <c r="V6" s="240">
        <v>5</v>
      </c>
      <c r="W6" s="247">
        <f t="shared" ref="W6:W41" si="7">IF(SUM(U6:V6)=0,"",SUM(U6:V6))</f>
        <v>5</v>
      </c>
      <c r="X6" s="241">
        <v>18</v>
      </c>
      <c r="Y6" s="240">
        <v>5</v>
      </c>
      <c r="Z6" s="244">
        <f t="shared" ref="Z6:Z41" si="8">IF(SUM(X6:Y6)=0,"",SUM(X6:Y6))</f>
        <v>23</v>
      </c>
      <c r="AA6" s="250">
        <f t="shared" si="1"/>
        <v>11.5</v>
      </c>
      <c r="AB6" s="241">
        <v>2</v>
      </c>
      <c r="AC6" s="240">
        <v>6</v>
      </c>
      <c r="AD6" s="247">
        <f t="shared" ref="AD6:AD41" si="9">IF(SUM(AB6:AC6)=0,"",SUM(AB6:AC6))</f>
        <v>8</v>
      </c>
    </row>
    <row r="7" spans="1:30" ht="31.5" x14ac:dyDescent="0.25">
      <c r="A7" s="2" t="s">
        <v>220</v>
      </c>
      <c r="B7" s="2" t="s">
        <v>221</v>
      </c>
      <c r="C7" s="2" t="s">
        <v>226</v>
      </c>
      <c r="D7" s="2" t="s">
        <v>223</v>
      </c>
      <c r="E7" s="2"/>
      <c r="F7" s="2" t="s">
        <v>451</v>
      </c>
      <c r="G7" s="2">
        <v>1</v>
      </c>
      <c r="H7" s="2">
        <v>3</v>
      </c>
      <c r="I7" s="2">
        <f t="shared" si="2"/>
        <v>4</v>
      </c>
      <c r="J7" s="2">
        <v>10</v>
      </c>
      <c r="K7" s="240">
        <v>16</v>
      </c>
      <c r="L7" s="244">
        <f t="shared" si="3"/>
        <v>26</v>
      </c>
      <c r="M7" s="250">
        <f t="shared" si="4"/>
        <v>13</v>
      </c>
      <c r="N7" s="241"/>
      <c r="O7" s="240">
        <v>6</v>
      </c>
      <c r="P7" s="247">
        <f t="shared" si="5"/>
        <v>6</v>
      </c>
      <c r="Q7" s="241">
        <v>11</v>
      </c>
      <c r="R7" s="240">
        <v>22</v>
      </c>
      <c r="S7" s="244">
        <f t="shared" si="6"/>
        <v>33</v>
      </c>
      <c r="T7" s="250">
        <f t="shared" si="0"/>
        <v>16.5</v>
      </c>
      <c r="U7" s="241"/>
      <c r="V7" s="240">
        <v>1</v>
      </c>
      <c r="W7" s="247">
        <f t="shared" si="7"/>
        <v>1</v>
      </c>
      <c r="X7" s="241">
        <v>14</v>
      </c>
      <c r="Y7" s="240">
        <v>8</v>
      </c>
      <c r="Z7" s="244">
        <f t="shared" si="8"/>
        <v>22</v>
      </c>
      <c r="AA7" s="250">
        <f t="shared" si="1"/>
        <v>11</v>
      </c>
      <c r="AB7" s="241"/>
      <c r="AC7" s="240">
        <v>2</v>
      </c>
      <c r="AD7" s="247">
        <f t="shared" si="9"/>
        <v>2</v>
      </c>
    </row>
    <row r="8" spans="1:30" x14ac:dyDescent="0.25">
      <c r="A8" s="2" t="s">
        <v>304</v>
      </c>
      <c r="B8" s="2" t="s">
        <v>228</v>
      </c>
      <c r="C8" s="2" t="s">
        <v>229</v>
      </c>
      <c r="D8" s="2" t="s">
        <v>230</v>
      </c>
      <c r="E8" s="2"/>
      <c r="F8" s="2"/>
      <c r="G8" s="2">
        <v>3</v>
      </c>
      <c r="H8" s="2"/>
      <c r="I8" s="2">
        <f t="shared" si="2"/>
        <v>3</v>
      </c>
      <c r="J8" s="2">
        <v>4</v>
      </c>
      <c r="K8" s="240">
        <v>18</v>
      </c>
      <c r="L8" s="244">
        <f t="shared" si="3"/>
        <v>22</v>
      </c>
      <c r="M8" s="250">
        <f t="shared" si="4"/>
        <v>11</v>
      </c>
      <c r="N8" s="241"/>
      <c r="O8" s="240">
        <v>8</v>
      </c>
      <c r="P8" s="247">
        <f t="shared" si="5"/>
        <v>8</v>
      </c>
      <c r="Q8" s="241">
        <v>6</v>
      </c>
      <c r="R8" s="240">
        <v>4</v>
      </c>
      <c r="S8" s="244">
        <f t="shared" si="6"/>
        <v>10</v>
      </c>
      <c r="T8" s="250">
        <f t="shared" si="0"/>
        <v>5</v>
      </c>
      <c r="U8" s="241"/>
      <c r="V8" s="240"/>
      <c r="W8" s="247" t="str">
        <f t="shared" si="7"/>
        <v/>
      </c>
      <c r="X8" s="241">
        <v>4</v>
      </c>
      <c r="Y8" s="240">
        <v>8</v>
      </c>
      <c r="Z8" s="244">
        <f t="shared" si="8"/>
        <v>12</v>
      </c>
      <c r="AA8" s="250">
        <f t="shared" si="1"/>
        <v>6</v>
      </c>
      <c r="AB8" s="241"/>
      <c r="AC8" s="240"/>
      <c r="AD8" s="247" t="str">
        <f t="shared" si="9"/>
        <v/>
      </c>
    </row>
    <row r="9" spans="1:30" x14ac:dyDescent="0.25">
      <c r="A9" s="2"/>
      <c r="B9" s="2"/>
      <c r="C9" s="2"/>
      <c r="D9" s="2"/>
      <c r="E9" s="2"/>
      <c r="F9" s="2"/>
      <c r="G9" s="2"/>
      <c r="H9" s="2"/>
      <c r="I9" s="2" t="str">
        <f t="shared" si="2"/>
        <v/>
      </c>
      <c r="J9" s="2"/>
      <c r="K9" s="240"/>
      <c r="L9" s="244" t="str">
        <f t="shared" si="3"/>
        <v/>
      </c>
      <c r="M9" s="250" t="str">
        <f t="shared" si="4"/>
        <v/>
      </c>
      <c r="N9" s="241"/>
      <c r="O9" s="240"/>
      <c r="P9" s="247" t="str">
        <f t="shared" si="5"/>
        <v/>
      </c>
      <c r="Q9" s="241"/>
      <c r="R9" s="240"/>
      <c r="S9" s="244" t="str">
        <f t="shared" si="6"/>
        <v/>
      </c>
      <c r="T9" s="250" t="str">
        <f t="shared" si="0"/>
        <v/>
      </c>
      <c r="U9" s="241"/>
      <c r="V9" s="240"/>
      <c r="W9" s="247" t="str">
        <f t="shared" si="7"/>
        <v/>
      </c>
      <c r="X9" s="241">
        <v>5</v>
      </c>
      <c r="Y9" s="240"/>
      <c r="Z9" s="244">
        <f t="shared" si="8"/>
        <v>5</v>
      </c>
      <c r="AA9" s="250">
        <f t="shared" si="1"/>
        <v>5</v>
      </c>
      <c r="AB9" s="241"/>
      <c r="AC9" s="240"/>
      <c r="AD9" s="247" t="str">
        <f t="shared" si="9"/>
        <v/>
      </c>
    </row>
    <row r="10" spans="1:30" x14ac:dyDescent="0.25">
      <c r="A10" s="2"/>
      <c r="B10" s="2"/>
      <c r="C10" s="2"/>
      <c r="D10" s="2"/>
      <c r="E10" s="2"/>
      <c r="F10" s="2"/>
      <c r="G10" s="2"/>
      <c r="H10" s="2"/>
      <c r="I10" s="2" t="str">
        <f t="shared" si="2"/>
        <v/>
      </c>
      <c r="J10" s="2"/>
      <c r="K10" s="240"/>
      <c r="L10" s="244" t="str">
        <f t="shared" si="3"/>
        <v/>
      </c>
      <c r="M10" s="250" t="str">
        <f t="shared" si="4"/>
        <v/>
      </c>
      <c r="N10" s="241"/>
      <c r="O10" s="240"/>
      <c r="P10" s="247" t="str">
        <f t="shared" si="5"/>
        <v/>
      </c>
      <c r="Q10" s="241"/>
      <c r="R10" s="240"/>
      <c r="S10" s="244" t="str">
        <f t="shared" si="6"/>
        <v/>
      </c>
      <c r="T10" s="250" t="str">
        <f t="shared" si="0"/>
        <v/>
      </c>
      <c r="U10" s="241"/>
      <c r="V10" s="240"/>
      <c r="W10" s="247" t="str">
        <f t="shared" si="7"/>
        <v/>
      </c>
      <c r="X10" s="241"/>
      <c r="Y10" s="240"/>
      <c r="Z10" s="244" t="str">
        <f t="shared" si="8"/>
        <v/>
      </c>
      <c r="AA10" s="250" t="str">
        <f t="shared" si="1"/>
        <v/>
      </c>
      <c r="AB10" s="241"/>
      <c r="AC10" s="240"/>
      <c r="AD10" s="247" t="str">
        <f t="shared" si="9"/>
        <v/>
      </c>
    </row>
    <row r="11" spans="1:30" x14ac:dyDescent="0.25">
      <c r="A11" s="2"/>
      <c r="B11" s="2"/>
      <c r="C11" s="2"/>
      <c r="D11" s="2"/>
      <c r="E11" s="2"/>
      <c r="F11" s="2"/>
      <c r="G11" s="2"/>
      <c r="H11" s="2"/>
      <c r="I11" s="2" t="str">
        <f t="shared" si="2"/>
        <v/>
      </c>
      <c r="J11" s="2"/>
      <c r="K11" s="240"/>
      <c r="L11" s="244" t="str">
        <f t="shared" si="3"/>
        <v/>
      </c>
      <c r="M11" s="250" t="str">
        <f t="shared" si="4"/>
        <v/>
      </c>
      <c r="N11" s="241"/>
      <c r="O11" s="240"/>
      <c r="P11" s="247" t="str">
        <f t="shared" si="5"/>
        <v/>
      </c>
      <c r="Q11" s="241"/>
      <c r="R11" s="240"/>
      <c r="S11" s="244" t="str">
        <f t="shared" si="6"/>
        <v/>
      </c>
      <c r="T11" s="250" t="str">
        <f t="shared" si="0"/>
        <v/>
      </c>
      <c r="U11" s="241"/>
      <c r="V11" s="240"/>
      <c r="W11" s="247" t="str">
        <f t="shared" si="7"/>
        <v/>
      </c>
      <c r="X11" s="241"/>
      <c r="Y11" s="240"/>
      <c r="Z11" s="244" t="str">
        <f t="shared" si="8"/>
        <v/>
      </c>
      <c r="AA11" s="250" t="str">
        <f t="shared" si="1"/>
        <v/>
      </c>
      <c r="AB11" s="241"/>
      <c r="AC11" s="240"/>
      <c r="AD11" s="247" t="str">
        <f t="shared" si="9"/>
        <v/>
      </c>
    </row>
    <row r="12" spans="1:30" x14ac:dyDescent="0.25">
      <c r="A12" s="2"/>
      <c r="B12" s="2"/>
      <c r="C12" s="2"/>
      <c r="D12" s="2"/>
      <c r="E12" s="2"/>
      <c r="F12" s="2"/>
      <c r="G12" s="2"/>
      <c r="H12" s="2"/>
      <c r="I12" s="2" t="str">
        <f t="shared" si="2"/>
        <v/>
      </c>
      <c r="J12" s="2"/>
      <c r="K12" s="240"/>
      <c r="L12" s="244" t="str">
        <f t="shared" si="3"/>
        <v/>
      </c>
      <c r="M12" s="250" t="str">
        <f t="shared" si="4"/>
        <v/>
      </c>
      <c r="N12" s="241"/>
      <c r="O12" s="240"/>
      <c r="P12" s="247" t="str">
        <f t="shared" si="5"/>
        <v/>
      </c>
      <c r="Q12" s="241"/>
      <c r="R12" s="240"/>
      <c r="S12" s="244" t="str">
        <f t="shared" si="6"/>
        <v/>
      </c>
      <c r="T12" s="250" t="str">
        <f t="shared" si="0"/>
        <v/>
      </c>
      <c r="U12" s="241"/>
      <c r="V12" s="240"/>
      <c r="W12" s="247" t="str">
        <f t="shared" si="7"/>
        <v/>
      </c>
      <c r="X12" s="241"/>
      <c r="Y12" s="240"/>
      <c r="Z12" s="244" t="str">
        <f t="shared" si="8"/>
        <v/>
      </c>
      <c r="AA12" s="250" t="str">
        <f t="shared" si="1"/>
        <v/>
      </c>
      <c r="AB12" s="241"/>
      <c r="AC12" s="240"/>
      <c r="AD12" s="247" t="str">
        <f t="shared" si="9"/>
        <v/>
      </c>
    </row>
    <row r="13" spans="1:30" x14ac:dyDescent="0.25">
      <c r="A13" s="2"/>
      <c r="B13" s="2"/>
      <c r="C13" s="2"/>
      <c r="D13" s="2"/>
      <c r="E13" s="2"/>
      <c r="F13" s="2"/>
      <c r="G13" s="2"/>
      <c r="H13" s="2"/>
      <c r="I13" s="2" t="str">
        <f t="shared" si="2"/>
        <v/>
      </c>
      <c r="J13" s="2"/>
      <c r="K13" s="240"/>
      <c r="L13" s="244" t="str">
        <f t="shared" si="3"/>
        <v/>
      </c>
      <c r="M13" s="250" t="str">
        <f t="shared" si="4"/>
        <v/>
      </c>
      <c r="N13" s="241"/>
      <c r="O13" s="240"/>
      <c r="P13" s="247" t="str">
        <f t="shared" si="5"/>
        <v/>
      </c>
      <c r="Q13" s="241"/>
      <c r="R13" s="240"/>
      <c r="S13" s="244" t="str">
        <f t="shared" si="6"/>
        <v/>
      </c>
      <c r="T13" s="250" t="str">
        <f t="shared" si="0"/>
        <v/>
      </c>
      <c r="U13" s="241"/>
      <c r="V13" s="240"/>
      <c r="W13" s="247" t="str">
        <f t="shared" si="7"/>
        <v/>
      </c>
      <c r="X13" s="241"/>
      <c r="Y13" s="240"/>
      <c r="Z13" s="244" t="str">
        <f t="shared" si="8"/>
        <v/>
      </c>
      <c r="AA13" s="250" t="str">
        <f t="shared" si="1"/>
        <v/>
      </c>
      <c r="AB13" s="241"/>
      <c r="AC13" s="240"/>
      <c r="AD13" s="247" t="str">
        <f t="shared" si="9"/>
        <v/>
      </c>
    </row>
    <row r="14" spans="1:30" x14ac:dyDescent="0.25">
      <c r="A14" s="2"/>
      <c r="B14" s="2"/>
      <c r="C14" s="2"/>
      <c r="D14" s="2"/>
      <c r="E14" s="2"/>
      <c r="F14" s="2"/>
      <c r="G14" s="2"/>
      <c r="H14" s="2"/>
      <c r="I14" s="2" t="str">
        <f t="shared" si="2"/>
        <v/>
      </c>
      <c r="J14" s="2"/>
      <c r="K14" s="240"/>
      <c r="L14" s="244" t="str">
        <f t="shared" si="3"/>
        <v/>
      </c>
      <c r="M14" s="250" t="str">
        <f t="shared" si="4"/>
        <v/>
      </c>
      <c r="N14" s="241"/>
      <c r="O14" s="240"/>
      <c r="P14" s="247" t="str">
        <f t="shared" si="5"/>
        <v/>
      </c>
      <c r="Q14" s="241"/>
      <c r="R14" s="240"/>
      <c r="S14" s="244" t="str">
        <f t="shared" si="6"/>
        <v/>
      </c>
      <c r="T14" s="250" t="str">
        <f t="shared" si="0"/>
        <v/>
      </c>
      <c r="U14" s="241"/>
      <c r="V14" s="240"/>
      <c r="W14" s="247" t="str">
        <f t="shared" si="7"/>
        <v/>
      </c>
      <c r="X14" s="241"/>
      <c r="Y14" s="240"/>
      <c r="Z14" s="244" t="str">
        <f t="shared" si="8"/>
        <v/>
      </c>
      <c r="AA14" s="250" t="str">
        <f t="shared" si="1"/>
        <v/>
      </c>
      <c r="AB14" s="241"/>
      <c r="AC14" s="240"/>
      <c r="AD14" s="247" t="str">
        <f t="shared" si="9"/>
        <v/>
      </c>
    </row>
    <row r="15" spans="1:30" x14ac:dyDescent="0.25">
      <c r="A15" s="2"/>
      <c r="B15" s="2"/>
      <c r="C15" s="2"/>
      <c r="D15" s="2"/>
      <c r="E15" s="2"/>
      <c r="F15" s="2"/>
      <c r="G15" s="2"/>
      <c r="H15" s="2"/>
      <c r="I15" s="2" t="str">
        <f t="shared" si="2"/>
        <v/>
      </c>
      <c r="J15" s="2"/>
      <c r="K15" s="240"/>
      <c r="L15" s="244" t="str">
        <f t="shared" si="3"/>
        <v/>
      </c>
      <c r="M15" s="250" t="str">
        <f t="shared" si="4"/>
        <v/>
      </c>
      <c r="N15" s="241"/>
      <c r="O15" s="240"/>
      <c r="P15" s="247" t="str">
        <f t="shared" si="5"/>
        <v/>
      </c>
      <c r="Q15" s="241"/>
      <c r="R15" s="240"/>
      <c r="S15" s="244" t="str">
        <f t="shared" si="6"/>
        <v/>
      </c>
      <c r="T15" s="250" t="str">
        <f t="shared" si="0"/>
        <v/>
      </c>
      <c r="U15" s="241"/>
      <c r="V15" s="240"/>
      <c r="W15" s="247" t="str">
        <f t="shared" si="7"/>
        <v/>
      </c>
      <c r="X15" s="241"/>
      <c r="Y15" s="240"/>
      <c r="Z15" s="244" t="str">
        <f t="shared" si="8"/>
        <v/>
      </c>
      <c r="AA15" s="250" t="str">
        <f t="shared" si="1"/>
        <v/>
      </c>
      <c r="AB15" s="241"/>
      <c r="AC15" s="240"/>
      <c r="AD15" s="247" t="str">
        <f t="shared" si="9"/>
        <v/>
      </c>
    </row>
    <row r="16" spans="1:30" x14ac:dyDescent="0.25">
      <c r="A16" s="2"/>
      <c r="B16" s="2"/>
      <c r="C16" s="2"/>
      <c r="D16" s="2"/>
      <c r="E16" s="2"/>
      <c r="F16" s="2"/>
      <c r="G16" s="2"/>
      <c r="H16" s="2"/>
      <c r="I16" s="2" t="str">
        <f t="shared" si="2"/>
        <v/>
      </c>
      <c r="J16" s="2"/>
      <c r="K16" s="240"/>
      <c r="L16" s="244" t="str">
        <f t="shared" si="3"/>
        <v/>
      </c>
      <c r="M16" s="250" t="str">
        <f t="shared" si="4"/>
        <v/>
      </c>
      <c r="N16" s="241"/>
      <c r="O16" s="240"/>
      <c r="P16" s="247" t="str">
        <f t="shared" si="5"/>
        <v/>
      </c>
      <c r="Q16" s="241"/>
      <c r="R16" s="240"/>
      <c r="S16" s="244" t="str">
        <f t="shared" si="6"/>
        <v/>
      </c>
      <c r="T16" s="250" t="str">
        <f t="shared" si="0"/>
        <v/>
      </c>
      <c r="U16" s="241"/>
      <c r="V16" s="240"/>
      <c r="W16" s="247" t="str">
        <f t="shared" si="7"/>
        <v/>
      </c>
      <c r="X16" s="241"/>
      <c r="Y16" s="240"/>
      <c r="Z16" s="244" t="str">
        <f t="shared" si="8"/>
        <v/>
      </c>
      <c r="AA16" s="250" t="str">
        <f t="shared" si="1"/>
        <v/>
      </c>
      <c r="AB16" s="241"/>
      <c r="AC16" s="240"/>
      <c r="AD16" s="247" t="str">
        <f t="shared" si="9"/>
        <v/>
      </c>
    </row>
    <row r="17" spans="1:30" x14ac:dyDescent="0.25">
      <c r="A17" s="2"/>
      <c r="B17" s="2"/>
      <c r="C17" s="2"/>
      <c r="D17" s="2"/>
      <c r="E17" s="2"/>
      <c r="F17" s="2"/>
      <c r="G17" s="2"/>
      <c r="H17" s="2"/>
      <c r="I17" s="2" t="str">
        <f t="shared" si="2"/>
        <v/>
      </c>
      <c r="J17" s="2"/>
      <c r="K17" s="240"/>
      <c r="L17" s="244" t="str">
        <f t="shared" si="3"/>
        <v/>
      </c>
      <c r="M17" s="250" t="str">
        <f t="shared" si="4"/>
        <v/>
      </c>
      <c r="N17" s="241"/>
      <c r="O17" s="240"/>
      <c r="P17" s="247" t="str">
        <f t="shared" si="5"/>
        <v/>
      </c>
      <c r="Q17" s="241"/>
      <c r="R17" s="240"/>
      <c r="S17" s="244" t="str">
        <f t="shared" si="6"/>
        <v/>
      </c>
      <c r="T17" s="250" t="str">
        <f t="shared" si="0"/>
        <v/>
      </c>
      <c r="U17" s="241"/>
      <c r="V17" s="240"/>
      <c r="W17" s="247" t="str">
        <f t="shared" si="7"/>
        <v/>
      </c>
      <c r="X17" s="241"/>
      <c r="Y17" s="240"/>
      <c r="Z17" s="244" t="str">
        <f t="shared" si="8"/>
        <v/>
      </c>
      <c r="AA17" s="250" t="str">
        <f t="shared" si="1"/>
        <v/>
      </c>
      <c r="AB17" s="241"/>
      <c r="AC17" s="240"/>
      <c r="AD17" s="247" t="str">
        <f t="shared" si="9"/>
        <v/>
      </c>
    </row>
    <row r="18" spans="1:30" x14ac:dyDescent="0.25">
      <c r="A18" s="2"/>
      <c r="B18" s="2"/>
      <c r="C18" s="2"/>
      <c r="D18" s="2"/>
      <c r="E18" s="2"/>
      <c r="F18" s="2"/>
      <c r="G18" s="2"/>
      <c r="H18" s="2"/>
      <c r="I18" s="2" t="str">
        <f t="shared" si="2"/>
        <v/>
      </c>
      <c r="J18" s="2"/>
      <c r="K18" s="240"/>
      <c r="L18" s="244" t="str">
        <f t="shared" si="3"/>
        <v/>
      </c>
      <c r="M18" s="250" t="str">
        <f t="shared" si="4"/>
        <v/>
      </c>
      <c r="N18" s="241"/>
      <c r="O18" s="240"/>
      <c r="P18" s="247" t="str">
        <f t="shared" si="5"/>
        <v/>
      </c>
      <c r="Q18" s="241"/>
      <c r="R18" s="240"/>
      <c r="S18" s="244" t="str">
        <f t="shared" si="6"/>
        <v/>
      </c>
      <c r="T18" s="250" t="str">
        <f t="shared" si="0"/>
        <v/>
      </c>
      <c r="U18" s="241"/>
      <c r="V18" s="240"/>
      <c r="W18" s="247" t="str">
        <f t="shared" si="7"/>
        <v/>
      </c>
      <c r="X18" s="241"/>
      <c r="Y18" s="240"/>
      <c r="Z18" s="244" t="str">
        <f t="shared" si="8"/>
        <v/>
      </c>
      <c r="AA18" s="250" t="str">
        <f t="shared" si="1"/>
        <v/>
      </c>
      <c r="AB18" s="241"/>
      <c r="AC18" s="240"/>
      <c r="AD18" s="247" t="str">
        <f t="shared" si="9"/>
        <v/>
      </c>
    </row>
    <row r="19" spans="1:30" x14ac:dyDescent="0.25">
      <c r="A19" s="2"/>
      <c r="B19" s="2"/>
      <c r="C19" s="2"/>
      <c r="D19" s="2"/>
      <c r="E19" s="2"/>
      <c r="F19" s="2"/>
      <c r="G19" s="2"/>
      <c r="H19" s="2"/>
      <c r="I19" s="2" t="str">
        <f t="shared" si="2"/>
        <v/>
      </c>
      <c r="J19" s="2"/>
      <c r="K19" s="240"/>
      <c r="L19" s="244" t="str">
        <f t="shared" si="3"/>
        <v/>
      </c>
      <c r="M19" s="250" t="str">
        <f t="shared" si="4"/>
        <v/>
      </c>
      <c r="N19" s="241"/>
      <c r="O19" s="240"/>
      <c r="P19" s="247" t="str">
        <f t="shared" si="5"/>
        <v/>
      </c>
      <c r="Q19" s="241"/>
      <c r="R19" s="240"/>
      <c r="S19" s="244" t="str">
        <f t="shared" si="6"/>
        <v/>
      </c>
      <c r="T19" s="250" t="str">
        <f t="shared" si="0"/>
        <v/>
      </c>
      <c r="U19" s="241"/>
      <c r="V19" s="240"/>
      <c r="W19" s="247" t="str">
        <f t="shared" si="7"/>
        <v/>
      </c>
      <c r="X19" s="241"/>
      <c r="Y19" s="240"/>
      <c r="Z19" s="244" t="str">
        <f t="shared" si="8"/>
        <v/>
      </c>
      <c r="AA19" s="250" t="str">
        <f t="shared" si="1"/>
        <v/>
      </c>
      <c r="AB19" s="241"/>
      <c r="AC19" s="240"/>
      <c r="AD19" s="247" t="str">
        <f t="shared" si="9"/>
        <v/>
      </c>
    </row>
    <row r="20" spans="1:30" x14ac:dyDescent="0.25">
      <c r="A20" s="2"/>
      <c r="B20" s="2"/>
      <c r="C20" s="2"/>
      <c r="D20" s="2"/>
      <c r="E20" s="2"/>
      <c r="F20" s="2"/>
      <c r="G20" s="2"/>
      <c r="H20" s="2"/>
      <c r="I20" s="2" t="str">
        <f t="shared" si="2"/>
        <v/>
      </c>
      <c r="J20" s="2"/>
      <c r="K20" s="240"/>
      <c r="L20" s="244" t="str">
        <f t="shared" si="3"/>
        <v/>
      </c>
      <c r="M20" s="250" t="str">
        <f t="shared" si="4"/>
        <v/>
      </c>
      <c r="N20" s="241"/>
      <c r="O20" s="240"/>
      <c r="P20" s="247" t="str">
        <f t="shared" si="5"/>
        <v/>
      </c>
      <c r="Q20" s="241"/>
      <c r="R20" s="240"/>
      <c r="S20" s="244" t="str">
        <f t="shared" si="6"/>
        <v/>
      </c>
      <c r="T20" s="250" t="str">
        <f t="shared" si="0"/>
        <v/>
      </c>
      <c r="U20" s="241"/>
      <c r="V20" s="240"/>
      <c r="W20" s="247" t="str">
        <f t="shared" si="7"/>
        <v/>
      </c>
      <c r="X20" s="241"/>
      <c r="Y20" s="240"/>
      <c r="Z20" s="244" t="str">
        <f t="shared" si="8"/>
        <v/>
      </c>
      <c r="AA20" s="250" t="str">
        <f t="shared" si="1"/>
        <v/>
      </c>
      <c r="AB20" s="241"/>
      <c r="AC20" s="240"/>
      <c r="AD20" s="247" t="str">
        <f t="shared" si="9"/>
        <v/>
      </c>
    </row>
    <row r="21" spans="1:30" x14ac:dyDescent="0.25">
      <c r="A21" s="2"/>
      <c r="B21" s="2"/>
      <c r="C21" s="2"/>
      <c r="D21" s="2"/>
      <c r="E21" s="2"/>
      <c r="F21" s="2"/>
      <c r="G21" s="2"/>
      <c r="H21" s="2"/>
      <c r="I21" s="2" t="str">
        <f t="shared" si="2"/>
        <v/>
      </c>
      <c r="J21" s="2"/>
      <c r="K21" s="240"/>
      <c r="L21" s="244" t="str">
        <f t="shared" si="3"/>
        <v/>
      </c>
      <c r="M21" s="250" t="str">
        <f t="shared" si="4"/>
        <v/>
      </c>
      <c r="N21" s="241"/>
      <c r="O21" s="240"/>
      <c r="P21" s="247" t="str">
        <f t="shared" si="5"/>
        <v/>
      </c>
      <c r="Q21" s="241"/>
      <c r="R21" s="240"/>
      <c r="S21" s="244" t="str">
        <f t="shared" si="6"/>
        <v/>
      </c>
      <c r="T21" s="250" t="str">
        <f t="shared" si="0"/>
        <v/>
      </c>
      <c r="U21" s="241"/>
      <c r="V21" s="240"/>
      <c r="W21" s="247" t="str">
        <f t="shared" si="7"/>
        <v/>
      </c>
      <c r="X21" s="241"/>
      <c r="Y21" s="240"/>
      <c r="Z21" s="244" t="str">
        <f t="shared" si="8"/>
        <v/>
      </c>
      <c r="AA21" s="250" t="str">
        <f t="shared" si="1"/>
        <v/>
      </c>
      <c r="AB21" s="241"/>
      <c r="AC21" s="240"/>
      <c r="AD21" s="247" t="str">
        <f t="shared" si="9"/>
        <v/>
      </c>
    </row>
    <row r="22" spans="1:30" x14ac:dyDescent="0.25">
      <c r="A22" s="2"/>
      <c r="B22" s="2"/>
      <c r="C22" s="2"/>
      <c r="D22" s="2"/>
      <c r="E22" s="2"/>
      <c r="F22" s="2"/>
      <c r="G22" s="2"/>
      <c r="H22" s="2"/>
      <c r="I22" s="2" t="str">
        <f t="shared" si="2"/>
        <v/>
      </c>
      <c r="J22" s="2"/>
      <c r="K22" s="240"/>
      <c r="L22" s="244" t="str">
        <f t="shared" si="3"/>
        <v/>
      </c>
      <c r="M22" s="250" t="str">
        <f t="shared" si="4"/>
        <v/>
      </c>
      <c r="N22" s="241"/>
      <c r="O22" s="240"/>
      <c r="P22" s="247" t="str">
        <f t="shared" si="5"/>
        <v/>
      </c>
      <c r="Q22" s="241"/>
      <c r="R22" s="240"/>
      <c r="S22" s="244" t="str">
        <f t="shared" si="6"/>
        <v/>
      </c>
      <c r="T22" s="250" t="str">
        <f t="shared" si="0"/>
        <v/>
      </c>
      <c r="U22" s="241"/>
      <c r="V22" s="240"/>
      <c r="W22" s="247" t="str">
        <f t="shared" si="7"/>
        <v/>
      </c>
      <c r="X22" s="241"/>
      <c r="Y22" s="240"/>
      <c r="Z22" s="244" t="str">
        <f t="shared" si="8"/>
        <v/>
      </c>
      <c r="AA22" s="250" t="str">
        <f t="shared" si="1"/>
        <v/>
      </c>
      <c r="AB22" s="241"/>
      <c r="AC22" s="240"/>
      <c r="AD22" s="247" t="str">
        <f t="shared" si="9"/>
        <v/>
      </c>
    </row>
    <row r="23" spans="1:30" x14ac:dyDescent="0.25">
      <c r="A23" s="2"/>
      <c r="B23" s="2"/>
      <c r="C23" s="2"/>
      <c r="D23" s="2"/>
      <c r="E23" s="2"/>
      <c r="F23" s="2"/>
      <c r="G23" s="2"/>
      <c r="H23" s="2"/>
      <c r="I23" s="2" t="str">
        <f t="shared" si="2"/>
        <v/>
      </c>
      <c r="J23" s="2"/>
      <c r="K23" s="240"/>
      <c r="L23" s="244" t="str">
        <f t="shared" si="3"/>
        <v/>
      </c>
      <c r="M23" s="250" t="str">
        <f t="shared" si="4"/>
        <v/>
      </c>
      <c r="N23" s="241"/>
      <c r="O23" s="240"/>
      <c r="P23" s="247" t="str">
        <f t="shared" si="5"/>
        <v/>
      </c>
      <c r="Q23" s="241"/>
      <c r="R23" s="240"/>
      <c r="S23" s="244" t="str">
        <f t="shared" si="6"/>
        <v/>
      </c>
      <c r="T23" s="250" t="str">
        <f t="shared" si="0"/>
        <v/>
      </c>
      <c r="U23" s="241"/>
      <c r="V23" s="240"/>
      <c r="W23" s="247" t="str">
        <f t="shared" si="7"/>
        <v/>
      </c>
      <c r="X23" s="241"/>
      <c r="Y23" s="240"/>
      <c r="Z23" s="244" t="str">
        <f t="shared" si="8"/>
        <v/>
      </c>
      <c r="AA23" s="250" t="str">
        <f t="shared" si="1"/>
        <v/>
      </c>
      <c r="AB23" s="241"/>
      <c r="AC23" s="240"/>
      <c r="AD23" s="247" t="str">
        <f t="shared" si="9"/>
        <v/>
      </c>
    </row>
    <row r="24" spans="1:30" x14ac:dyDescent="0.25">
      <c r="A24" s="2"/>
      <c r="B24" s="2"/>
      <c r="C24" s="2"/>
      <c r="D24" s="2"/>
      <c r="E24" s="2"/>
      <c r="F24" s="2"/>
      <c r="G24" s="2"/>
      <c r="H24" s="2"/>
      <c r="I24" s="2" t="str">
        <f t="shared" si="2"/>
        <v/>
      </c>
      <c r="J24" s="2"/>
      <c r="K24" s="240"/>
      <c r="L24" s="244" t="str">
        <f t="shared" si="3"/>
        <v/>
      </c>
      <c r="M24" s="250" t="str">
        <f t="shared" si="4"/>
        <v/>
      </c>
      <c r="N24" s="241"/>
      <c r="O24" s="240"/>
      <c r="P24" s="247" t="str">
        <f t="shared" si="5"/>
        <v/>
      </c>
      <c r="Q24" s="241"/>
      <c r="R24" s="240"/>
      <c r="S24" s="244" t="str">
        <f t="shared" si="6"/>
        <v/>
      </c>
      <c r="T24" s="250" t="str">
        <f t="shared" si="0"/>
        <v/>
      </c>
      <c r="U24" s="241"/>
      <c r="V24" s="240"/>
      <c r="W24" s="247" t="str">
        <f t="shared" si="7"/>
        <v/>
      </c>
      <c r="X24" s="241"/>
      <c r="Y24" s="240"/>
      <c r="Z24" s="244" t="str">
        <f t="shared" si="8"/>
        <v/>
      </c>
      <c r="AA24" s="250" t="str">
        <f t="shared" si="1"/>
        <v/>
      </c>
      <c r="AB24" s="241"/>
      <c r="AC24" s="240"/>
      <c r="AD24" s="247" t="str">
        <f t="shared" si="9"/>
        <v/>
      </c>
    </row>
    <row r="25" spans="1:30" x14ac:dyDescent="0.25">
      <c r="A25" s="2"/>
      <c r="B25" s="2"/>
      <c r="C25" s="2"/>
      <c r="D25" s="2"/>
      <c r="E25" s="2"/>
      <c r="F25" s="2"/>
      <c r="G25" s="2"/>
      <c r="H25" s="2"/>
      <c r="I25" s="2" t="str">
        <f t="shared" si="2"/>
        <v/>
      </c>
      <c r="J25" s="2"/>
      <c r="K25" s="240"/>
      <c r="L25" s="244" t="str">
        <f t="shared" si="3"/>
        <v/>
      </c>
      <c r="M25" s="250" t="str">
        <f t="shared" si="4"/>
        <v/>
      </c>
      <c r="N25" s="241"/>
      <c r="O25" s="240"/>
      <c r="P25" s="247" t="str">
        <f t="shared" si="5"/>
        <v/>
      </c>
      <c r="Q25" s="241"/>
      <c r="R25" s="240"/>
      <c r="S25" s="244" t="str">
        <f t="shared" si="6"/>
        <v/>
      </c>
      <c r="T25" s="250" t="str">
        <f t="shared" si="0"/>
        <v/>
      </c>
      <c r="U25" s="241"/>
      <c r="V25" s="240"/>
      <c r="W25" s="247" t="str">
        <f t="shared" si="7"/>
        <v/>
      </c>
      <c r="X25" s="241"/>
      <c r="Y25" s="240"/>
      <c r="Z25" s="244" t="str">
        <f t="shared" si="8"/>
        <v/>
      </c>
      <c r="AA25" s="250" t="str">
        <f t="shared" si="1"/>
        <v/>
      </c>
      <c r="AB25" s="241"/>
      <c r="AC25" s="240"/>
      <c r="AD25" s="247" t="str">
        <f t="shared" si="9"/>
        <v/>
      </c>
    </row>
    <row r="26" spans="1:30" x14ac:dyDescent="0.25">
      <c r="A26" s="2"/>
      <c r="B26" s="2"/>
      <c r="C26" s="2"/>
      <c r="D26" s="2"/>
      <c r="E26" s="2"/>
      <c r="F26" s="2"/>
      <c r="G26" s="2"/>
      <c r="H26" s="2"/>
      <c r="I26" s="2" t="str">
        <f t="shared" si="2"/>
        <v/>
      </c>
      <c r="J26" s="2"/>
      <c r="K26" s="240"/>
      <c r="L26" s="244" t="str">
        <f t="shared" si="3"/>
        <v/>
      </c>
      <c r="M26" s="250" t="str">
        <f t="shared" si="4"/>
        <v/>
      </c>
      <c r="N26" s="241"/>
      <c r="O26" s="240"/>
      <c r="P26" s="247" t="str">
        <f t="shared" si="5"/>
        <v/>
      </c>
      <c r="Q26" s="241"/>
      <c r="R26" s="240"/>
      <c r="S26" s="244" t="str">
        <f t="shared" si="6"/>
        <v/>
      </c>
      <c r="T26" s="250" t="str">
        <f t="shared" si="0"/>
        <v/>
      </c>
      <c r="U26" s="241"/>
      <c r="V26" s="240"/>
      <c r="W26" s="247" t="str">
        <f t="shared" si="7"/>
        <v/>
      </c>
      <c r="X26" s="241"/>
      <c r="Y26" s="240"/>
      <c r="Z26" s="244" t="str">
        <f t="shared" si="8"/>
        <v/>
      </c>
      <c r="AA26" s="250" t="str">
        <f t="shared" si="1"/>
        <v/>
      </c>
      <c r="AB26" s="241"/>
      <c r="AC26" s="240"/>
      <c r="AD26" s="247" t="str">
        <f t="shared" si="9"/>
        <v/>
      </c>
    </row>
    <row r="27" spans="1:30" x14ac:dyDescent="0.25">
      <c r="A27" s="2"/>
      <c r="B27" s="2"/>
      <c r="C27" s="2"/>
      <c r="D27" s="2"/>
      <c r="E27" s="2"/>
      <c r="F27" s="2"/>
      <c r="G27" s="2"/>
      <c r="H27" s="2"/>
      <c r="I27" s="2" t="str">
        <f t="shared" si="2"/>
        <v/>
      </c>
      <c r="J27" s="2"/>
      <c r="K27" s="240"/>
      <c r="L27" s="244" t="str">
        <f t="shared" si="3"/>
        <v/>
      </c>
      <c r="M27" s="250" t="str">
        <f t="shared" si="4"/>
        <v/>
      </c>
      <c r="N27" s="241"/>
      <c r="O27" s="240"/>
      <c r="P27" s="247" t="str">
        <f t="shared" si="5"/>
        <v/>
      </c>
      <c r="Q27" s="241"/>
      <c r="R27" s="240"/>
      <c r="S27" s="244" t="str">
        <f t="shared" si="6"/>
        <v/>
      </c>
      <c r="T27" s="250" t="str">
        <f t="shared" si="0"/>
        <v/>
      </c>
      <c r="U27" s="241"/>
      <c r="V27" s="240"/>
      <c r="W27" s="247" t="str">
        <f t="shared" si="7"/>
        <v/>
      </c>
      <c r="X27" s="241"/>
      <c r="Y27" s="240"/>
      <c r="Z27" s="244" t="str">
        <f t="shared" si="8"/>
        <v/>
      </c>
      <c r="AA27" s="250" t="str">
        <f t="shared" si="1"/>
        <v/>
      </c>
      <c r="AB27" s="241"/>
      <c r="AC27" s="240"/>
      <c r="AD27" s="247" t="str">
        <f t="shared" si="9"/>
        <v/>
      </c>
    </row>
    <row r="28" spans="1:30" x14ac:dyDescent="0.25">
      <c r="A28" s="2"/>
      <c r="B28" s="2"/>
      <c r="C28" s="2"/>
      <c r="D28" s="2"/>
      <c r="E28" s="2"/>
      <c r="F28" s="2"/>
      <c r="G28" s="2"/>
      <c r="H28" s="2"/>
      <c r="I28" s="2" t="str">
        <f t="shared" si="2"/>
        <v/>
      </c>
      <c r="J28" s="2"/>
      <c r="K28" s="240"/>
      <c r="L28" s="244" t="str">
        <f t="shared" si="3"/>
        <v/>
      </c>
      <c r="M28" s="250" t="str">
        <f t="shared" si="4"/>
        <v/>
      </c>
      <c r="N28" s="241"/>
      <c r="O28" s="240"/>
      <c r="P28" s="247" t="str">
        <f t="shared" si="5"/>
        <v/>
      </c>
      <c r="Q28" s="241"/>
      <c r="R28" s="240"/>
      <c r="S28" s="244" t="str">
        <f t="shared" si="6"/>
        <v/>
      </c>
      <c r="T28" s="250" t="str">
        <f t="shared" si="0"/>
        <v/>
      </c>
      <c r="U28" s="241"/>
      <c r="V28" s="240"/>
      <c r="W28" s="247" t="str">
        <f t="shared" si="7"/>
        <v/>
      </c>
      <c r="X28" s="241"/>
      <c r="Y28" s="240"/>
      <c r="Z28" s="244" t="str">
        <f t="shared" si="8"/>
        <v/>
      </c>
      <c r="AA28" s="250" t="str">
        <f t="shared" si="1"/>
        <v/>
      </c>
      <c r="AB28" s="241"/>
      <c r="AC28" s="240"/>
      <c r="AD28" s="247" t="str">
        <f t="shared" si="9"/>
        <v/>
      </c>
    </row>
    <row r="29" spans="1:30" x14ac:dyDescent="0.25">
      <c r="A29" s="2"/>
      <c r="B29" s="2"/>
      <c r="C29" s="2"/>
      <c r="D29" s="2"/>
      <c r="E29" s="2"/>
      <c r="F29" s="2"/>
      <c r="G29" s="2"/>
      <c r="H29" s="2"/>
      <c r="I29" s="2" t="str">
        <f t="shared" si="2"/>
        <v/>
      </c>
      <c r="J29" s="2"/>
      <c r="K29" s="240"/>
      <c r="L29" s="244" t="str">
        <f t="shared" si="3"/>
        <v/>
      </c>
      <c r="M29" s="250" t="str">
        <f t="shared" si="4"/>
        <v/>
      </c>
      <c r="N29" s="241"/>
      <c r="O29" s="240"/>
      <c r="P29" s="247" t="str">
        <f t="shared" si="5"/>
        <v/>
      </c>
      <c r="Q29" s="241"/>
      <c r="R29" s="240"/>
      <c r="S29" s="244" t="str">
        <f t="shared" si="6"/>
        <v/>
      </c>
      <c r="T29" s="250" t="str">
        <f t="shared" si="0"/>
        <v/>
      </c>
      <c r="U29" s="241"/>
      <c r="V29" s="240"/>
      <c r="W29" s="247" t="str">
        <f t="shared" si="7"/>
        <v/>
      </c>
      <c r="X29" s="241"/>
      <c r="Y29" s="240"/>
      <c r="Z29" s="244" t="str">
        <f t="shared" si="8"/>
        <v/>
      </c>
      <c r="AA29" s="250" t="str">
        <f t="shared" si="1"/>
        <v/>
      </c>
      <c r="AB29" s="241"/>
      <c r="AC29" s="240"/>
      <c r="AD29" s="247" t="str">
        <f t="shared" si="9"/>
        <v/>
      </c>
    </row>
    <row r="30" spans="1:30" x14ac:dyDescent="0.25">
      <c r="A30" s="2"/>
      <c r="B30" s="2"/>
      <c r="C30" s="2"/>
      <c r="D30" s="2"/>
      <c r="E30" s="2"/>
      <c r="F30" s="2"/>
      <c r="G30" s="2"/>
      <c r="H30" s="2"/>
      <c r="I30" s="2" t="str">
        <f t="shared" si="2"/>
        <v/>
      </c>
      <c r="J30" s="2"/>
      <c r="K30" s="240"/>
      <c r="L30" s="244" t="str">
        <f t="shared" si="3"/>
        <v/>
      </c>
      <c r="M30" s="250" t="str">
        <f t="shared" si="4"/>
        <v/>
      </c>
      <c r="N30" s="241"/>
      <c r="O30" s="240"/>
      <c r="P30" s="247" t="str">
        <f t="shared" si="5"/>
        <v/>
      </c>
      <c r="Q30" s="241"/>
      <c r="R30" s="240"/>
      <c r="S30" s="244" t="str">
        <f t="shared" si="6"/>
        <v/>
      </c>
      <c r="T30" s="250" t="str">
        <f t="shared" si="0"/>
        <v/>
      </c>
      <c r="U30" s="241"/>
      <c r="V30" s="240"/>
      <c r="W30" s="247" t="str">
        <f t="shared" si="7"/>
        <v/>
      </c>
      <c r="X30" s="241"/>
      <c r="Y30" s="240"/>
      <c r="Z30" s="244" t="str">
        <f t="shared" si="8"/>
        <v/>
      </c>
      <c r="AA30" s="250" t="str">
        <f t="shared" si="1"/>
        <v/>
      </c>
      <c r="AB30" s="241"/>
      <c r="AC30" s="240"/>
      <c r="AD30" s="247" t="str">
        <f t="shared" si="9"/>
        <v/>
      </c>
    </row>
    <row r="31" spans="1:30" x14ac:dyDescent="0.25">
      <c r="A31" s="2"/>
      <c r="B31" s="2"/>
      <c r="C31" s="2"/>
      <c r="D31" s="2"/>
      <c r="E31" s="2"/>
      <c r="F31" s="2"/>
      <c r="G31" s="2"/>
      <c r="H31" s="2"/>
      <c r="I31" s="2" t="str">
        <f t="shared" si="2"/>
        <v/>
      </c>
      <c r="J31" s="2"/>
      <c r="K31" s="240"/>
      <c r="L31" s="244" t="str">
        <f t="shared" si="3"/>
        <v/>
      </c>
      <c r="M31" s="250" t="str">
        <f t="shared" si="4"/>
        <v/>
      </c>
      <c r="N31" s="241"/>
      <c r="O31" s="240"/>
      <c r="P31" s="247" t="str">
        <f t="shared" si="5"/>
        <v/>
      </c>
      <c r="Q31" s="241"/>
      <c r="R31" s="240"/>
      <c r="S31" s="244" t="str">
        <f t="shared" si="6"/>
        <v/>
      </c>
      <c r="T31" s="250" t="str">
        <f t="shared" si="0"/>
        <v/>
      </c>
      <c r="U31" s="241"/>
      <c r="V31" s="240"/>
      <c r="W31" s="247" t="str">
        <f t="shared" si="7"/>
        <v/>
      </c>
      <c r="X31" s="241"/>
      <c r="Y31" s="240"/>
      <c r="Z31" s="244" t="str">
        <f t="shared" si="8"/>
        <v/>
      </c>
      <c r="AA31" s="250" t="str">
        <f t="shared" si="1"/>
        <v/>
      </c>
      <c r="AB31" s="241"/>
      <c r="AC31" s="240"/>
      <c r="AD31" s="247" t="str">
        <f t="shared" si="9"/>
        <v/>
      </c>
    </row>
    <row r="32" spans="1:30" x14ac:dyDescent="0.25">
      <c r="A32" s="2"/>
      <c r="B32" s="2"/>
      <c r="C32" s="2"/>
      <c r="D32" s="2"/>
      <c r="E32" s="2"/>
      <c r="F32" s="2"/>
      <c r="G32" s="2"/>
      <c r="H32" s="2"/>
      <c r="I32" s="2" t="str">
        <f t="shared" si="2"/>
        <v/>
      </c>
      <c r="J32" s="2"/>
      <c r="K32" s="240"/>
      <c r="L32" s="244" t="str">
        <f t="shared" si="3"/>
        <v/>
      </c>
      <c r="M32" s="250" t="str">
        <f t="shared" si="4"/>
        <v/>
      </c>
      <c r="N32" s="241"/>
      <c r="O32" s="240"/>
      <c r="P32" s="247" t="str">
        <f t="shared" si="5"/>
        <v/>
      </c>
      <c r="Q32" s="241"/>
      <c r="R32" s="240"/>
      <c r="S32" s="244" t="str">
        <f t="shared" si="6"/>
        <v/>
      </c>
      <c r="T32" s="250" t="str">
        <f t="shared" si="0"/>
        <v/>
      </c>
      <c r="U32" s="241"/>
      <c r="V32" s="240"/>
      <c r="W32" s="247" t="str">
        <f t="shared" si="7"/>
        <v/>
      </c>
      <c r="X32" s="241"/>
      <c r="Y32" s="240"/>
      <c r="Z32" s="244" t="str">
        <f t="shared" si="8"/>
        <v/>
      </c>
      <c r="AA32" s="250" t="str">
        <f t="shared" si="1"/>
        <v/>
      </c>
      <c r="AB32" s="241"/>
      <c r="AC32" s="240"/>
      <c r="AD32" s="247" t="str">
        <f t="shared" si="9"/>
        <v/>
      </c>
    </row>
    <row r="33" spans="1:30" x14ac:dyDescent="0.25">
      <c r="A33" s="2"/>
      <c r="B33" s="2"/>
      <c r="C33" s="2"/>
      <c r="D33" s="2"/>
      <c r="E33" s="2"/>
      <c r="F33" s="2"/>
      <c r="G33" s="2"/>
      <c r="H33" s="2"/>
      <c r="I33" s="2" t="str">
        <f t="shared" si="2"/>
        <v/>
      </c>
      <c r="J33" s="2"/>
      <c r="K33" s="240"/>
      <c r="L33" s="244" t="str">
        <f t="shared" si="3"/>
        <v/>
      </c>
      <c r="M33" s="250" t="str">
        <f t="shared" si="4"/>
        <v/>
      </c>
      <c r="N33" s="241"/>
      <c r="O33" s="240"/>
      <c r="P33" s="247" t="str">
        <f t="shared" si="5"/>
        <v/>
      </c>
      <c r="Q33" s="241"/>
      <c r="R33" s="240"/>
      <c r="S33" s="244" t="str">
        <f t="shared" si="6"/>
        <v/>
      </c>
      <c r="T33" s="250" t="str">
        <f t="shared" si="0"/>
        <v/>
      </c>
      <c r="U33" s="241"/>
      <c r="V33" s="240"/>
      <c r="W33" s="247" t="str">
        <f t="shared" si="7"/>
        <v/>
      </c>
      <c r="X33" s="241"/>
      <c r="Y33" s="240"/>
      <c r="Z33" s="244" t="str">
        <f t="shared" si="8"/>
        <v/>
      </c>
      <c r="AA33" s="250" t="str">
        <f t="shared" si="1"/>
        <v/>
      </c>
      <c r="AB33" s="241"/>
      <c r="AC33" s="240"/>
      <c r="AD33" s="247" t="str">
        <f t="shared" si="9"/>
        <v/>
      </c>
    </row>
    <row r="34" spans="1:30" x14ac:dyDescent="0.25">
      <c r="A34" s="2"/>
      <c r="B34" s="2"/>
      <c r="C34" s="2"/>
      <c r="D34" s="2"/>
      <c r="E34" s="2"/>
      <c r="F34" s="2"/>
      <c r="G34" s="2"/>
      <c r="H34" s="2"/>
      <c r="I34" s="2" t="str">
        <f t="shared" si="2"/>
        <v/>
      </c>
      <c r="J34" s="2"/>
      <c r="K34" s="240"/>
      <c r="L34" s="244" t="str">
        <f t="shared" si="3"/>
        <v/>
      </c>
      <c r="M34" s="250" t="str">
        <f t="shared" si="4"/>
        <v/>
      </c>
      <c r="N34" s="241"/>
      <c r="O34" s="240"/>
      <c r="P34" s="247" t="str">
        <f t="shared" si="5"/>
        <v/>
      </c>
      <c r="Q34" s="241"/>
      <c r="R34" s="240"/>
      <c r="S34" s="244" t="str">
        <f t="shared" si="6"/>
        <v/>
      </c>
      <c r="T34" s="250" t="str">
        <f t="shared" si="0"/>
        <v/>
      </c>
      <c r="U34" s="241"/>
      <c r="V34" s="240"/>
      <c r="W34" s="247" t="str">
        <f t="shared" si="7"/>
        <v/>
      </c>
      <c r="X34" s="241"/>
      <c r="Y34" s="240"/>
      <c r="Z34" s="244" t="str">
        <f t="shared" si="8"/>
        <v/>
      </c>
      <c r="AA34" s="250" t="str">
        <f t="shared" si="1"/>
        <v/>
      </c>
      <c r="AB34" s="241"/>
      <c r="AC34" s="240"/>
      <c r="AD34" s="247" t="str">
        <f t="shared" si="9"/>
        <v/>
      </c>
    </row>
    <row r="35" spans="1:30" x14ac:dyDescent="0.25">
      <c r="A35" s="2"/>
      <c r="B35" s="2"/>
      <c r="C35" s="2"/>
      <c r="D35" s="2"/>
      <c r="E35" s="2"/>
      <c r="F35" s="2"/>
      <c r="G35" s="2"/>
      <c r="H35" s="2"/>
      <c r="I35" s="2" t="str">
        <f t="shared" si="2"/>
        <v/>
      </c>
      <c r="J35" s="2"/>
      <c r="K35" s="240"/>
      <c r="L35" s="244" t="str">
        <f t="shared" si="3"/>
        <v/>
      </c>
      <c r="M35" s="250" t="str">
        <f t="shared" si="4"/>
        <v/>
      </c>
      <c r="N35" s="241"/>
      <c r="O35" s="240"/>
      <c r="P35" s="247" t="str">
        <f t="shared" si="5"/>
        <v/>
      </c>
      <c r="Q35" s="241"/>
      <c r="R35" s="240"/>
      <c r="S35" s="244" t="str">
        <f t="shared" si="6"/>
        <v/>
      </c>
      <c r="T35" s="250" t="str">
        <f t="shared" si="0"/>
        <v/>
      </c>
      <c r="U35" s="241"/>
      <c r="V35" s="240"/>
      <c r="W35" s="247" t="str">
        <f t="shared" si="7"/>
        <v/>
      </c>
      <c r="X35" s="241"/>
      <c r="Y35" s="240"/>
      <c r="Z35" s="244" t="str">
        <f t="shared" si="8"/>
        <v/>
      </c>
      <c r="AA35" s="250" t="str">
        <f t="shared" si="1"/>
        <v/>
      </c>
      <c r="AB35" s="241"/>
      <c r="AC35" s="240"/>
      <c r="AD35" s="247" t="str">
        <f t="shared" si="9"/>
        <v/>
      </c>
    </row>
    <row r="36" spans="1:30" x14ac:dyDescent="0.25">
      <c r="A36" s="2"/>
      <c r="B36" s="2"/>
      <c r="C36" s="2"/>
      <c r="D36" s="2"/>
      <c r="E36" s="2"/>
      <c r="F36" s="2"/>
      <c r="G36" s="2"/>
      <c r="H36" s="2"/>
      <c r="I36" s="2" t="str">
        <f t="shared" si="2"/>
        <v/>
      </c>
      <c r="J36" s="2"/>
      <c r="K36" s="240"/>
      <c r="L36" s="244" t="str">
        <f t="shared" si="3"/>
        <v/>
      </c>
      <c r="M36" s="250" t="str">
        <f t="shared" si="4"/>
        <v/>
      </c>
      <c r="N36" s="241"/>
      <c r="O36" s="240"/>
      <c r="P36" s="247" t="str">
        <f t="shared" si="5"/>
        <v/>
      </c>
      <c r="Q36" s="241"/>
      <c r="R36" s="240"/>
      <c r="S36" s="244" t="str">
        <f t="shared" si="6"/>
        <v/>
      </c>
      <c r="T36" s="250" t="str">
        <f t="shared" si="0"/>
        <v/>
      </c>
      <c r="U36" s="241"/>
      <c r="V36" s="240"/>
      <c r="W36" s="247" t="str">
        <f t="shared" si="7"/>
        <v/>
      </c>
      <c r="X36" s="241"/>
      <c r="Y36" s="240"/>
      <c r="Z36" s="244" t="str">
        <f t="shared" si="8"/>
        <v/>
      </c>
      <c r="AA36" s="250" t="str">
        <f t="shared" si="1"/>
        <v/>
      </c>
      <c r="AB36" s="241"/>
      <c r="AC36" s="240"/>
      <c r="AD36" s="247" t="str">
        <f t="shared" si="9"/>
        <v/>
      </c>
    </row>
    <row r="37" spans="1:30" x14ac:dyDescent="0.25">
      <c r="A37" s="2"/>
      <c r="B37" s="2"/>
      <c r="C37" s="2"/>
      <c r="D37" s="2"/>
      <c r="E37" s="2"/>
      <c r="F37" s="2"/>
      <c r="G37" s="2"/>
      <c r="H37" s="2"/>
      <c r="I37" s="2" t="str">
        <f t="shared" si="2"/>
        <v/>
      </c>
      <c r="J37" s="2"/>
      <c r="K37" s="240"/>
      <c r="L37" s="244" t="str">
        <f t="shared" si="3"/>
        <v/>
      </c>
      <c r="M37" s="250" t="str">
        <f t="shared" si="4"/>
        <v/>
      </c>
      <c r="N37" s="241"/>
      <c r="O37" s="240"/>
      <c r="P37" s="247" t="str">
        <f t="shared" si="5"/>
        <v/>
      </c>
      <c r="Q37" s="241"/>
      <c r="R37" s="240"/>
      <c r="S37" s="244" t="str">
        <f t="shared" si="6"/>
        <v/>
      </c>
      <c r="T37" s="250" t="str">
        <f t="shared" si="0"/>
        <v/>
      </c>
      <c r="U37" s="241"/>
      <c r="V37" s="240"/>
      <c r="W37" s="247" t="str">
        <f t="shared" si="7"/>
        <v/>
      </c>
      <c r="X37" s="241"/>
      <c r="Y37" s="240"/>
      <c r="Z37" s="244" t="str">
        <f t="shared" si="8"/>
        <v/>
      </c>
      <c r="AA37" s="250" t="str">
        <f t="shared" si="1"/>
        <v/>
      </c>
      <c r="AB37" s="241"/>
      <c r="AC37" s="240"/>
      <c r="AD37" s="247" t="str">
        <f t="shared" si="9"/>
        <v/>
      </c>
    </row>
    <row r="38" spans="1:30" x14ac:dyDescent="0.25">
      <c r="A38" s="2"/>
      <c r="B38" s="2"/>
      <c r="C38" s="2"/>
      <c r="D38" s="2"/>
      <c r="E38" s="2"/>
      <c r="F38" s="2"/>
      <c r="G38" s="2"/>
      <c r="H38" s="2"/>
      <c r="I38" s="2" t="str">
        <f t="shared" si="2"/>
        <v/>
      </c>
      <c r="J38" s="2"/>
      <c r="K38" s="240"/>
      <c r="L38" s="244" t="str">
        <f t="shared" si="3"/>
        <v/>
      </c>
      <c r="M38" s="250" t="str">
        <f t="shared" si="4"/>
        <v/>
      </c>
      <c r="N38" s="241"/>
      <c r="O38" s="240"/>
      <c r="P38" s="247" t="str">
        <f t="shared" si="5"/>
        <v/>
      </c>
      <c r="Q38" s="241"/>
      <c r="R38" s="240"/>
      <c r="S38" s="244" t="str">
        <f t="shared" si="6"/>
        <v/>
      </c>
      <c r="T38" s="250" t="str">
        <f t="shared" si="0"/>
        <v/>
      </c>
      <c r="U38" s="241"/>
      <c r="V38" s="240"/>
      <c r="W38" s="247" t="str">
        <f t="shared" si="7"/>
        <v/>
      </c>
      <c r="X38" s="241"/>
      <c r="Y38" s="240"/>
      <c r="Z38" s="244" t="str">
        <f t="shared" si="8"/>
        <v/>
      </c>
      <c r="AA38" s="250" t="str">
        <f t="shared" si="1"/>
        <v/>
      </c>
      <c r="AB38" s="241"/>
      <c r="AC38" s="240"/>
      <c r="AD38" s="247" t="str">
        <f t="shared" si="9"/>
        <v/>
      </c>
    </row>
    <row r="39" spans="1:30" x14ac:dyDescent="0.25">
      <c r="A39" s="2"/>
      <c r="B39" s="2"/>
      <c r="C39" s="2"/>
      <c r="D39" s="2"/>
      <c r="E39" s="2"/>
      <c r="F39" s="2"/>
      <c r="G39" s="2"/>
      <c r="H39" s="2"/>
      <c r="I39" s="2" t="str">
        <f t="shared" si="2"/>
        <v/>
      </c>
      <c r="J39" s="2"/>
      <c r="K39" s="240"/>
      <c r="L39" s="244" t="str">
        <f t="shared" si="3"/>
        <v/>
      </c>
      <c r="M39" s="250" t="str">
        <f t="shared" si="4"/>
        <v/>
      </c>
      <c r="N39" s="241"/>
      <c r="O39" s="240"/>
      <c r="P39" s="247" t="str">
        <f t="shared" si="5"/>
        <v/>
      </c>
      <c r="Q39" s="241"/>
      <c r="R39" s="240"/>
      <c r="S39" s="244" t="str">
        <f t="shared" si="6"/>
        <v/>
      </c>
      <c r="T39" s="250" t="str">
        <f t="shared" si="0"/>
        <v/>
      </c>
      <c r="U39" s="241"/>
      <c r="V39" s="240"/>
      <c r="W39" s="247" t="str">
        <f t="shared" si="7"/>
        <v/>
      </c>
      <c r="X39" s="241"/>
      <c r="Y39" s="240"/>
      <c r="Z39" s="244" t="str">
        <f t="shared" si="8"/>
        <v/>
      </c>
      <c r="AA39" s="250" t="str">
        <f t="shared" si="1"/>
        <v/>
      </c>
      <c r="AB39" s="241"/>
      <c r="AC39" s="240"/>
      <c r="AD39" s="247" t="str">
        <f t="shared" si="9"/>
        <v/>
      </c>
    </row>
    <row r="40" spans="1:30" x14ac:dyDescent="0.25">
      <c r="A40" s="2"/>
      <c r="B40" s="2"/>
      <c r="C40" s="2"/>
      <c r="D40" s="2"/>
      <c r="E40" s="2"/>
      <c r="F40" s="2"/>
      <c r="G40" s="2"/>
      <c r="H40" s="2"/>
      <c r="I40" s="2" t="str">
        <f t="shared" si="2"/>
        <v/>
      </c>
      <c r="J40" s="2"/>
      <c r="K40" s="240"/>
      <c r="L40" s="244" t="str">
        <f t="shared" si="3"/>
        <v/>
      </c>
      <c r="M40" s="250" t="str">
        <f t="shared" si="4"/>
        <v/>
      </c>
      <c r="N40" s="241"/>
      <c r="O40" s="240"/>
      <c r="P40" s="247" t="str">
        <f t="shared" si="5"/>
        <v/>
      </c>
      <c r="Q40" s="241"/>
      <c r="R40" s="240"/>
      <c r="S40" s="244" t="str">
        <f t="shared" si="6"/>
        <v/>
      </c>
      <c r="T40" s="250" t="str">
        <f t="shared" si="0"/>
        <v/>
      </c>
      <c r="U40" s="241"/>
      <c r="V40" s="240"/>
      <c r="W40" s="247" t="str">
        <f t="shared" si="7"/>
        <v/>
      </c>
      <c r="X40" s="241"/>
      <c r="Y40" s="240"/>
      <c r="Z40" s="244" t="str">
        <f t="shared" si="8"/>
        <v/>
      </c>
      <c r="AA40" s="250" t="str">
        <f t="shared" si="1"/>
        <v/>
      </c>
      <c r="AB40" s="241"/>
      <c r="AC40" s="240"/>
      <c r="AD40" s="247" t="str">
        <f t="shared" si="9"/>
        <v/>
      </c>
    </row>
    <row r="41" spans="1:30" ht="17.25" thickBot="1" x14ac:dyDescent="0.3">
      <c r="A41" s="2"/>
      <c r="B41" s="2"/>
      <c r="C41" s="2"/>
      <c r="D41" s="2"/>
      <c r="E41" s="2"/>
      <c r="F41" s="2"/>
      <c r="G41" s="2"/>
      <c r="H41" s="2"/>
      <c r="I41" s="2" t="str">
        <f t="shared" si="2"/>
        <v/>
      </c>
      <c r="J41" s="2"/>
      <c r="K41" s="240"/>
      <c r="L41" s="245" t="str">
        <f t="shared" si="3"/>
        <v/>
      </c>
      <c r="M41" s="249" t="str">
        <f t="shared" si="4"/>
        <v/>
      </c>
      <c r="N41" s="241"/>
      <c r="O41" s="240"/>
      <c r="P41" s="248" t="str">
        <f t="shared" si="5"/>
        <v/>
      </c>
      <c r="Q41" s="241"/>
      <c r="R41" s="240"/>
      <c r="S41" s="245" t="str">
        <f t="shared" si="6"/>
        <v/>
      </c>
      <c r="T41" s="249" t="str">
        <f t="shared" si="0"/>
        <v/>
      </c>
      <c r="U41" s="241"/>
      <c r="V41" s="240"/>
      <c r="W41" s="248" t="str">
        <f t="shared" si="7"/>
        <v/>
      </c>
      <c r="X41" s="241"/>
      <c r="Y41" s="240"/>
      <c r="Z41" s="245" t="str">
        <f t="shared" si="8"/>
        <v/>
      </c>
      <c r="AA41" s="249" t="str">
        <f t="shared" si="1"/>
        <v/>
      </c>
      <c r="AB41" s="241"/>
      <c r="AC41" s="240"/>
      <c r="AD41" s="248" t="str">
        <f t="shared" si="9"/>
        <v/>
      </c>
    </row>
    <row r="42" spans="1:30" ht="17.25" thickTop="1" x14ac:dyDescent="0.25"/>
  </sheetData>
  <mergeCells count="10">
    <mergeCell ref="G3:I3"/>
    <mergeCell ref="J3:P3"/>
    <mergeCell ref="Q3:W3"/>
    <mergeCell ref="X3:AD3"/>
    <mergeCell ref="A3:A4"/>
    <mergeCell ref="D3:D4"/>
    <mergeCell ref="B3:B4"/>
    <mergeCell ref="C3:C4"/>
    <mergeCell ref="F3:F4"/>
    <mergeCell ref="E3:E4"/>
  </mergeCells>
  <phoneticPr fontId="1" type="noConversion"/>
  <conditionalFormatting sqref="N5:O41 U5:V41 AB5:AC41">
    <cfRule type="cellIs" dxfId="0" priority="1" operator="greaterThan">
      <formula>0</formula>
    </cfRule>
  </conditionalFormatting>
  <pageMargins left="0.23622047244094491" right="0.23622047244094491" top="0.39370078740157483" bottom="0.45" header="0.31496062992125984" footer="0.2"/>
  <pageSetup paperSize="9" scale="61" fitToHeight="0" orientation="landscape" r:id="rId1"/>
  <headerFooter>
    <oddFooter>&amp;A&amp;R第 &amp;P 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15</vt:i4>
      </vt:variant>
      <vt:variant>
        <vt:lpstr>具名範圍</vt:lpstr>
      </vt:variant>
      <vt:variant>
        <vt:i4>5</vt:i4>
      </vt:variant>
    </vt:vector>
  </HeadingPairs>
  <TitlesOfParts>
    <vt:vector size="20" baseType="lpstr">
      <vt:lpstr>導讀-對照表</vt:lpstr>
      <vt:lpstr>參考-生師比概算表</vt:lpstr>
      <vt:lpstr>0-外審委員排除名單</vt:lpstr>
      <vt:lpstr>1-招生在學</vt:lpstr>
      <vt:lpstr>2-教職人力</vt:lpstr>
      <vt:lpstr>3-空間</vt:lpstr>
      <vt:lpstr>4-成本會計</vt:lpstr>
      <vt:lpstr>5-競爭校系</vt:lpstr>
      <vt:lpstr>6-授課時數</vt:lpstr>
      <vt:lpstr>7-1-新設院招生or學程-師資列表(必填)</vt:lpstr>
      <vt:lpstr>7-2-博班-師資列表(必填)</vt:lpstr>
      <vt:lpstr>8-博班-研究產出</vt:lpstr>
      <vt:lpstr>9-2-審查領域及不送審委員(教育部)</vt:lpstr>
      <vt:lpstr>9-1-博班-擬聘師資</vt:lpstr>
      <vt:lpstr>改隸學院+更名</vt:lpstr>
      <vt:lpstr>'9-2-審查領域及不送審委員(教育部)'!OLE_LINK1</vt:lpstr>
      <vt:lpstr>'3-空間'!Print_Area</vt:lpstr>
      <vt:lpstr>'4-成本會計'!Print_Area</vt:lpstr>
      <vt:lpstr>'3-空間'!Print_Titles</vt:lpstr>
      <vt:lpstr>'9-2-審查領域及不送審委員(教育部)'!Print_Titles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Jobpc</dc:creator>
  <cp:lastModifiedBy>啟良 蕭</cp:lastModifiedBy>
  <cp:lastPrinted>2019-10-02T06:22:24Z</cp:lastPrinted>
  <dcterms:created xsi:type="dcterms:W3CDTF">2013-08-08T07:35:51Z</dcterms:created>
  <dcterms:modified xsi:type="dcterms:W3CDTF">2022-08-04T04:14:11Z</dcterms:modified>
</cp:coreProperties>
</file>