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1.xml" ContentType="application/vnd.openxmlformats-officedocument.spreadsheetml.worksheet+xml"/>
  <Override PartName="/xl/worksheets/sheet6.xml" ContentType="application/vnd.openxmlformats-officedocument.spreadsheetml.worksheet+xml"/>
  <Override PartName="/xl/worksheets/sheet15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7.xml" ContentType="application/vnd.openxmlformats-officedocument.spreadsheetml.worksheet+xml"/>
  <Override PartName="/xl/worksheets/sheet13.xml" ContentType="application/vnd.openxmlformats-officedocument.spreadsheetml.worksheet+xml"/>
  <Override PartName="/xl/worksheets/sheet8.xml" ContentType="application/vnd.openxmlformats-officedocument.spreadsheetml.worksheet+xml"/>
  <Override PartName="/xl/worksheets/sheet14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1"/>
  </bookViews>
  <sheets>
    <sheet name="導讀-對照表" sheetId="1" state="visible" r:id="rId3"/>
    <sheet name="參考-生師比概算表" sheetId="2" state="hidden" r:id="rId4"/>
    <sheet name="0-外審委員排除名單" sheetId="3" state="visible" r:id="rId5"/>
    <sheet name="1-招生在學" sheetId="4" state="visible" r:id="rId6"/>
    <sheet name="2-教職人力" sheetId="5" state="visible" r:id="rId7"/>
    <sheet name="3-空間" sheetId="6" state="visible" r:id="rId8"/>
    <sheet name="4-成本會計" sheetId="7" state="visible" r:id="rId9"/>
    <sheet name="5-競爭校系" sheetId="8" state="visible" r:id="rId10"/>
    <sheet name="6-授課時數" sheetId="9" state="visible" r:id="rId11"/>
    <sheet name="7-1-新設院招生or學程-師資列表(必填)" sheetId="10" state="visible" r:id="rId12"/>
    <sheet name="7-2-博班-師資列表(必填)" sheetId="11" state="hidden" r:id="rId13"/>
    <sheet name="8-博班-研究產出" sheetId="12" state="visible" r:id="rId14"/>
    <sheet name="9-2-審查領域及不送審委員(教育部)" sheetId="13" state="hidden" r:id="rId15"/>
    <sheet name="9-1-博班-擬聘師資" sheetId="14" state="hidden" r:id="rId16"/>
    <sheet name="改隸學院+更名" sheetId="15" state="hidden" r:id="rId17"/>
  </sheets>
  <definedNames>
    <definedName function="false" hidden="false" localSheetId="5" name="_xlnm.Print_Area" vbProcedure="false">'3-空間'!$A$1:$J$33</definedName>
    <definedName function="false" hidden="false" localSheetId="5" name="_xlnm.Print_Titles" vbProcedure="false">'3-空間'!$18:$18</definedName>
    <definedName function="false" hidden="false" localSheetId="6" name="_xlnm.Print_Area" vbProcedure="false">'4-成本會計'!$A$1:$S$103</definedName>
    <definedName function="false" hidden="false" localSheetId="12" name="_xlnm.Print_Titles" vbProcedure="false">'9-2-審查領域及不送審委員(教育部)'!$1:$1</definedName>
    <definedName function="false" hidden="false" localSheetId="12" name="OLE_LINK1" vbProcedure="false">'9-2-審查領域及不送審委員(教育部)'!$A$1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<sst xmlns="http://schemas.openxmlformats.org/spreadsheetml/2006/main" count="1160" uniqueCount="526">
  <si>
    <t xml:space="preserve">各類申請案須填寫之基本資料對照表</t>
  </si>
  <si>
    <t xml:space="preserve">學年</t>
  </si>
  <si>
    <t xml:space="preserve">類別</t>
  </si>
  <si>
    <t xml:space="preserve">生師比概算</t>
  </si>
  <si>
    <t xml:space="preserve">0-外審委員排除名單</t>
  </si>
  <si>
    <t xml:space="preserve">1-招生在學</t>
  </si>
  <si>
    <t xml:space="preserve">2-教職人力</t>
  </si>
  <si>
    <t xml:space="preserve">3-空間</t>
  </si>
  <si>
    <t xml:space="preserve">4-成本會計</t>
  </si>
  <si>
    <t xml:space="preserve">5-競爭校系</t>
  </si>
  <si>
    <t xml:space="preserve">6-授課時數</t>
  </si>
  <si>
    <r>
      <rPr>
        <b val="true"/>
        <sz val="12"/>
        <color rgb="FF0000FF"/>
        <rFont val="微軟正黑體"/>
        <family val="2"/>
        <charset val="136"/>
      </rPr>
      <t xml:space="preserve">7-1師資列表(</t>
    </r>
    <r>
      <rPr>
        <b val="true"/>
        <sz val="12"/>
        <color rgb="FFFF0000"/>
        <rFont val="微軟正黑體"/>
        <family val="2"/>
        <charset val="136"/>
      </rPr>
      <t xml:space="preserve">新設學院招生/學程</t>
    </r>
    <r>
      <rPr>
        <b val="true"/>
        <sz val="12"/>
        <color rgb="FF0000FF"/>
        <rFont val="微軟正黑體"/>
        <family val="2"/>
        <charset val="136"/>
      </rPr>
      <t xml:space="preserve">)</t>
    </r>
  </si>
  <si>
    <r>
      <rPr>
        <b val="true"/>
        <sz val="12"/>
        <color rgb="FF0000FF"/>
        <rFont val="微軟正黑體"/>
        <family val="2"/>
        <charset val="136"/>
      </rPr>
      <t xml:space="preserve">7-2師資列表(</t>
    </r>
    <r>
      <rPr>
        <b val="true"/>
        <sz val="12"/>
        <color rgb="FFFF0000"/>
        <rFont val="微軟正黑體"/>
        <family val="2"/>
        <charset val="136"/>
      </rPr>
      <t xml:space="preserve">博班</t>
    </r>
    <r>
      <rPr>
        <b val="true"/>
        <sz val="12"/>
        <color rgb="FF0000FF"/>
        <rFont val="微軟正黑體"/>
        <family val="2"/>
        <charset val="136"/>
      </rPr>
      <t xml:space="preserve">)</t>
    </r>
  </si>
  <si>
    <r>
      <rPr>
        <b val="true"/>
        <sz val="12"/>
        <color rgb="FF0000FF"/>
        <rFont val="微軟正黑體"/>
        <family val="2"/>
        <charset val="136"/>
      </rPr>
      <t xml:space="preserve">8-研究產出(</t>
    </r>
    <r>
      <rPr>
        <b val="true"/>
        <sz val="12"/>
        <color rgb="FFFF0000"/>
        <rFont val="微軟正黑體"/>
        <family val="2"/>
        <charset val="136"/>
      </rPr>
      <t xml:space="preserve">博班</t>
    </r>
    <r>
      <rPr>
        <b val="true"/>
        <sz val="12"/>
        <color rgb="FF0000FF"/>
        <rFont val="微軟正黑體"/>
        <family val="2"/>
        <charset val="136"/>
      </rPr>
      <t xml:space="preserve">)</t>
    </r>
  </si>
  <si>
    <r>
      <rPr>
        <b val="true"/>
        <sz val="12"/>
        <color rgb="FF0000FF"/>
        <rFont val="微軟正黑體"/>
        <family val="2"/>
        <charset val="136"/>
      </rPr>
      <t xml:space="preserve">9-1-擬聘師資(</t>
    </r>
    <r>
      <rPr>
        <b val="true"/>
        <sz val="12"/>
        <color rgb="FFFF0000"/>
        <rFont val="微軟正黑體"/>
        <family val="2"/>
        <charset val="136"/>
      </rPr>
      <t xml:space="preserve">博班</t>
    </r>
    <r>
      <rPr>
        <b val="true"/>
        <sz val="12"/>
        <color rgb="FF0000FF"/>
        <rFont val="微軟正黑體"/>
        <family val="2"/>
        <charset val="136"/>
      </rPr>
      <t xml:space="preserve">)</t>
    </r>
  </si>
  <si>
    <t xml:space="preserve">新設學院</t>
  </si>
  <si>
    <t xml:space="preserve">新設、新增班別或增額申請者，需將增加名額列入生師比，且調整後亦符合教育部指定標準</t>
  </si>
  <si>
    <t xml:space="preserve">※</t>
  </si>
  <si>
    <t xml:space="preserve">新設系所</t>
  </si>
  <si>
    <t xml:space="preserve">分組獨立新系</t>
  </si>
  <si>
    <t xml:space="preserve">新設分組</t>
  </si>
  <si>
    <t xml:space="preserve">增班</t>
  </si>
  <si>
    <t xml:space="preserve">系所轉型學程</t>
  </si>
  <si>
    <t xml:space="preserve">系所整併</t>
  </si>
  <si>
    <t xml:space="preserve">減班</t>
  </si>
  <si>
    <t xml:space="preserve">停招</t>
  </si>
  <si>
    <t xml:space="preserve">裁撤</t>
  </si>
  <si>
    <t xml:space="preserve">分組整併</t>
  </si>
  <si>
    <t xml:space="preserve">系所更名</t>
  </si>
  <si>
    <t xml:space="preserve">微幅增/減額</t>
  </si>
  <si>
    <t xml:space="preserve">4 + X 專班</t>
  </si>
  <si>
    <t xml:space="preserve">產碩專班</t>
  </si>
  <si>
    <t xml:space="preserve">境外專班</t>
  </si>
  <si>
    <t xml:space="preserve">數位碩專班</t>
  </si>
  <si>
    <t xml:space="preserve">原住民專班</t>
  </si>
  <si>
    <t xml:space="preserve">培育研發菁英博士學程</t>
  </si>
  <si>
    <t xml:space="preserve">與國外大學合辦學位專班</t>
  </si>
  <si>
    <t xml:space="preserve">※(兩校)</t>
  </si>
  <si>
    <t xml:space="preserve">※(本校)</t>
  </si>
  <si>
    <t xml:space="preserve">※(本國)</t>
  </si>
  <si>
    <t xml:space="preserve">填表人：</t>
  </si>
  <si>
    <t xml:space="preserve">分機：</t>
  </si>
  <si>
    <t xml:space="preserve">單位主管：</t>
  </si>
  <si>
    <t xml:space="preserve">一級單位主管：</t>
  </si>
  <si>
    <t xml:space="preserve">填表說明：本表黃底標式欄位均已帶入公式，為方便資料列印系所可自行隱藏欄位，但請勿任意刪除。</t>
  </si>
  <si>
    <t xml:space="preserve">一、基本資料：調整方式</t>
  </si>
  <si>
    <t xml:space="preserve">系所名稱</t>
  </si>
  <si>
    <t xml:space="preserve">調整班制</t>
  </si>
  <si>
    <t xml:space="preserve">審查會議</t>
  </si>
  <si>
    <t xml:space="preserve">調整方式</t>
  </si>
  <si>
    <t xml:space="preserve">最近一次評鑑結果</t>
  </si>
  <si>
    <t xml:space="preserve">師資結構</t>
  </si>
  <si>
    <t xml:space="preserve">預計調整名額</t>
  </si>
  <si>
    <t xml:space="preserve">103核定</t>
  </si>
  <si>
    <t xml:space="preserve">104核定</t>
  </si>
  <si>
    <t xml:space="preserve">102生師比</t>
  </si>
  <si>
    <t xml:space="preserve">調整後生師比預估值</t>
  </si>
  <si>
    <t xml:space="preserve">○○學系</t>
  </si>
  <si>
    <t xml:space="preserve">日間學士班
進修學士班
二年制在職專班
碩士班
碩士在職專班
博士班</t>
  </si>
  <si>
    <t xml:space="preserve">○年○月○日系務/院務/○○會議通過</t>
  </si>
  <si>
    <t xml:space="preserve">增減班
學籍分組
分組整併
系所整併
新設
分組獨立新系
停招
裁撤</t>
  </si>
  <si>
    <t xml:space="preserve">學系新設碩士班應有9名；新設博士班應有11名，且副教授應達4名以上，助理教授應達三分之二以上。
獨立所新設碩博士班應有5名-7名助理教授，且副教授應達3名以上。</t>
  </si>
  <si>
    <t xml:space="preserve">碩士班</t>
  </si>
  <si>
    <t xml:space="preserve">○年○月○日院務會議通過</t>
  </si>
  <si>
    <t xml:space="preserve">新設</t>
  </si>
  <si>
    <t xml:space="preserve">符合新設碩士班師資標準：專任9名-副教授以上4名，助理教授以上6名</t>
  </si>
  <si>
    <t xml:space="preserve">各項師資質量考標準</t>
  </si>
  <si>
    <t xml:space="preserve">(1)系所類別(必填)</t>
  </si>
  <si>
    <t xml:space="preserve">辦理系所類別</t>
  </si>
  <si>
    <t xml:space="preserve">是否為藝術展演類系所</t>
  </si>
  <si>
    <t xml:space="preserve">是否有博士班</t>
  </si>
  <si>
    <t xml:space="preserve">是否有碩士班</t>
  </si>
  <si>
    <t xml:space="preserve">碩士+碩專
每年招生達15名以上</t>
  </si>
  <si>
    <t xml:space="preserve">代號</t>
  </si>
  <si>
    <t xml:space="preserve">學系
獨立所
學位學程</t>
  </si>
  <si>
    <t xml:space="preserve">是
否</t>
  </si>
  <si>
    <t xml:space="preserve">黃底已套公式
表格自動選填</t>
  </si>
  <si>
    <t xml:space="preserve">學系</t>
  </si>
  <si>
    <t xml:space="preserve">是</t>
  </si>
  <si>
    <t xml:space="preserve">否</t>
  </si>
  <si>
    <t xml:space="preserve">(2)-A  一般系所學生數</t>
  </si>
  <si>
    <t xml:space="preserve">※以每年10月15日為基準，已完成註冊程序之在學生人數(不含休學生、外籍生、港澳生、僑生及陸生)。</t>
  </si>
  <si>
    <t xml:space="preserve">系所類型列表(參考用-不可刪除)</t>
  </si>
  <si>
    <t xml:space="preserve">班制</t>
  </si>
  <si>
    <t xml:space="preserve">現有學生數</t>
  </si>
  <si>
    <t xml:space="preserve">加權學生數</t>
  </si>
  <si>
    <t xml:space="preserve">增減學生數</t>
  </si>
  <si>
    <t xml:space="preserve">增減後加權學生數</t>
  </si>
  <si>
    <t xml:space="preserve">系所類型</t>
  </si>
  <si>
    <t xml:space="preserve">非藝術類</t>
  </si>
  <si>
    <t xml:space="preserve">專任師資數</t>
  </si>
  <si>
    <t xml:space="preserve">日間學士班(1-4年級)</t>
  </si>
  <si>
    <t xml:space="preserve">學士</t>
  </si>
  <si>
    <t xml:space="preserve">A10</t>
  </si>
  <si>
    <t xml:space="preserve">日學延畢</t>
  </si>
  <si>
    <t xml:space="preserve">學+碩</t>
  </si>
  <si>
    <t xml:space="preserve">A20</t>
  </si>
  <si>
    <t xml:space="preserve">進修學士班(1-4年級)</t>
  </si>
  <si>
    <t xml:space="preserve">學+碩+博</t>
  </si>
  <si>
    <t xml:space="preserve">A30</t>
  </si>
  <si>
    <t xml:space="preserve">進學延畢</t>
  </si>
  <si>
    <t xml:space="preserve">獨立所</t>
  </si>
  <si>
    <t xml:space="preserve">碩士-招生15人以下</t>
  </si>
  <si>
    <t xml:space="preserve">B20</t>
  </si>
  <si>
    <t xml:space="preserve">二年制在專班(3-4年級)</t>
  </si>
  <si>
    <t xml:space="preserve">碩士-招生16(含)以上</t>
  </si>
  <si>
    <t xml:space="preserve">C20</t>
  </si>
  <si>
    <t xml:space="preserve">二年制延畢</t>
  </si>
  <si>
    <t xml:space="preserve">(碩)+博</t>
  </si>
  <si>
    <t xml:space="preserve">D30</t>
  </si>
  <si>
    <t xml:space="preserve">碩士班(1-2年級)</t>
  </si>
  <si>
    <t xml:space="preserve">學程</t>
  </si>
  <si>
    <t xml:space="preserve">學位學程</t>
  </si>
  <si>
    <t xml:space="preserve">E10</t>
  </si>
  <si>
    <t xml:space="preserve">碩士延畢</t>
  </si>
  <si>
    <t xml:space="preserve">藝術類</t>
  </si>
  <si>
    <t xml:space="preserve">碩專班(1-2年級)</t>
  </si>
  <si>
    <t xml:space="preserve">A11</t>
  </si>
  <si>
    <t xml:space="preserve">碩專延畢</t>
  </si>
  <si>
    <t xml:space="preserve">A21</t>
  </si>
  <si>
    <t xml:space="preserve">博士班(1-3年級)</t>
  </si>
  <si>
    <t xml:space="preserve">A31</t>
  </si>
  <si>
    <t xml:space="preserve">博士延畢</t>
  </si>
  <si>
    <t xml:space="preserve">B21</t>
  </si>
  <si>
    <t xml:space="preserve">總計(生師比用)</t>
  </si>
  <si>
    <t xml:space="preserve">C21</t>
  </si>
  <si>
    <t xml:space="preserve">研究生總計(研究生生師比)</t>
  </si>
  <si>
    <t xml:space="preserve">D31</t>
  </si>
  <si>
    <t xml:space="preserve">E11</t>
  </si>
  <si>
    <t xml:space="preserve">(2)-B  學位學程學生數</t>
  </si>
  <si>
    <t xml:space="preserve">學程增減學生數</t>
  </si>
  <si>
    <t xml:space="preserve">支援系所A</t>
  </si>
  <si>
    <t xml:space="preserve">支援系所B</t>
  </si>
  <si>
    <t xml:space="preserve">支援系所C</t>
  </si>
  <si>
    <t xml:space="preserve">支援系所D</t>
  </si>
  <si>
    <t xml:space="preserve">支援系所E</t>
  </si>
  <si>
    <t xml:space="preserve">支援系所F</t>
  </si>
  <si>
    <t xml:space="preserve">支援系所G</t>
  </si>
  <si>
    <t xml:space="preserve">支援系所H</t>
  </si>
  <si>
    <t xml:space="preserve">支援系所I</t>
  </si>
  <si>
    <t xml:space="preserve">支援系所J</t>
  </si>
  <si>
    <t xml:space="preserve">支援系所K</t>
  </si>
  <si>
    <t xml:space="preserve">支援系所L</t>
  </si>
  <si>
    <t xml:space="preserve">總計(學程生師比用)</t>
  </si>
  <si>
    <t xml:space="preserve">(3)-A  一般系所教師數</t>
  </si>
  <si>
    <t xml:space="preserve">※以當學年度系所主聘之教師為主，除帶職帶薪之休假研究師資外，借調/休假/他系主聘師資不得列計專任師資。</t>
  </si>
  <si>
    <t xml:space="preserve">一般系所</t>
  </si>
  <si>
    <t xml:space="preserve">教授</t>
  </si>
  <si>
    <t xml:space="preserve">副教授</t>
  </si>
  <si>
    <t xml:space="preserve">助理教授</t>
  </si>
  <si>
    <t xml:space="preserve">講師</t>
  </si>
  <si>
    <t xml:space="preserve">小計</t>
  </si>
  <si>
    <t xml:space="preserve">專兼任師資折算數</t>
  </si>
  <si>
    <t xml:space="preserve">專任</t>
  </si>
  <si>
    <t xml:space="preserve">兼任</t>
  </si>
  <si>
    <t xml:space="preserve">預計增減專任</t>
  </si>
  <si>
    <t xml:space="preserve">預計增減兼任</t>
  </si>
  <si>
    <t xml:space="preserve">(3)-B  學位學程專任支援開課教師數(計算講師比之重要參考數據)</t>
  </si>
  <si>
    <r>
      <rPr>
        <b val="true"/>
        <sz val="14"/>
        <color rgb="FF0000FF"/>
        <rFont val="微軟正黑體"/>
        <family val="2"/>
        <charset val="136"/>
      </rPr>
      <t xml:space="preserve">※以當學年度</t>
    </r>
    <r>
      <rPr>
        <b val="true"/>
        <sz val="14"/>
        <color rgb="FFFF0000"/>
        <rFont val="微軟正黑體"/>
        <family val="2"/>
        <charset val="136"/>
      </rPr>
      <t xml:space="preserve">支援系所主聘且至本學程實質開課之專任師資</t>
    </r>
    <r>
      <rPr>
        <b val="true"/>
        <sz val="14"/>
        <color rgb="FF0000FF"/>
        <rFont val="微軟正黑體"/>
        <family val="2"/>
        <charset val="136"/>
      </rPr>
      <t xml:space="preserve">為主。若系所當學年度未達師資質量標準，則無法列計為支援師資與單位！(108.07補充)</t>
    </r>
  </si>
  <si>
    <t xml:space="preserve">學程專任支援師資(現況)</t>
  </si>
  <si>
    <r>
      <rPr>
        <sz val="12"/>
        <color theme="1"/>
        <rFont val="微軟正黑體"/>
        <family val="2"/>
        <charset val="136"/>
      </rPr>
      <t xml:space="preserve">預計增減支援師資數</t>
    </r>
    <r>
      <rPr>
        <b val="true"/>
        <sz val="12"/>
        <color rgb="FF0000FF"/>
        <rFont val="微軟正黑體"/>
        <family val="2"/>
        <charset val="136"/>
      </rPr>
      <t xml:space="preserve">(請自填)</t>
    </r>
  </si>
  <si>
    <t xml:space="preserve">學位學程主聘師資</t>
  </si>
  <si>
    <t xml:space="preserve">(3)-C  學位學程專任支援系所現有專任教師數(計算生師比之重要參考數據)</t>
  </si>
  <si>
    <r>
      <rPr>
        <b val="true"/>
        <sz val="14"/>
        <color rgb="FF0000FF"/>
        <rFont val="微軟正黑體"/>
        <family val="2"/>
        <charset val="136"/>
      </rPr>
      <t xml:space="preserve">※以當學年度</t>
    </r>
    <r>
      <rPr>
        <b val="true"/>
        <sz val="14"/>
        <color rgb="FFFF0000"/>
        <rFont val="微軟正黑體"/>
        <family val="2"/>
        <charset val="136"/>
      </rPr>
      <t xml:space="preserve">支援系所所有專任師資</t>
    </r>
    <r>
      <rPr>
        <b val="true"/>
        <sz val="14"/>
        <color rgb="FF0000FF"/>
        <rFont val="微軟正黑體"/>
        <family val="2"/>
        <charset val="136"/>
      </rPr>
      <t xml:space="preserve">列表。</t>
    </r>
  </si>
  <si>
    <t xml:space="preserve">系所生師比</t>
  </si>
  <si>
    <r>
      <rPr>
        <sz val="12"/>
        <color theme="1"/>
        <rFont val="微軟正黑體"/>
        <family val="2"/>
        <charset val="136"/>
      </rPr>
      <t xml:space="preserve">各系預計增減專任資數</t>
    </r>
    <r>
      <rPr>
        <b val="true"/>
        <sz val="12"/>
        <color rgb="FF0000FF"/>
        <rFont val="微軟正黑體"/>
        <family val="2"/>
        <charset val="136"/>
      </rPr>
      <t xml:space="preserve">(請自填)</t>
    </r>
  </si>
  <si>
    <t xml:space="preserve">學位學程專任師資</t>
  </si>
  <si>
    <t xml:space="preserve">(請系所自填)</t>
  </si>
  <si>
    <t xml:space="preserve">(4)師資質量考核</t>
  </si>
  <si>
    <t xml:space="preserve">※已當學年度系所主聘之教師為主，除帶職帶薪之休假研究師資外，借調/休假/他系主聘師資不得列計專任師資。</t>
  </si>
  <si>
    <t xml:space="preserve">生師比</t>
  </si>
  <si>
    <t xml:space="preserve">研究生生師比</t>
  </si>
  <si>
    <t xml:space="preserve">講師比</t>
  </si>
  <si>
    <t xml:space="preserve">專任支援師資數</t>
  </si>
  <si>
    <t xml:space="preserve">當學年度現況</t>
  </si>
  <si>
    <t xml:space="preserve">預計增減師資後現況</t>
  </si>
  <si>
    <t xml:space="preserve">當學年度檢核</t>
  </si>
  <si>
    <t xml:space="preserve">外審委員排除名單：新設單位及大幅調整申請案使用</t>
  </si>
  <si>
    <t xml:space="preserve">說明</t>
  </si>
  <si>
    <t xml:space="preserve">1.校內審查案依當學年度高等教育評鑑中心【評鑑人才資料庫】名單進行篩選；教育部專案審查由部方自定人選，如有必須排除之審查委員需求，請務必填列下表排除名單與說明。</t>
  </si>
  <si>
    <t xml:space="preserve">2.專業審查領域：依學系專業領域進行填報。</t>
  </si>
  <si>
    <t xml:space="preserve">推薦順序</t>
  </si>
  <si>
    <t xml:space="preserve">案名</t>
  </si>
  <si>
    <t xml:space="preserve">增設調整學制</t>
  </si>
  <si>
    <t xml:space="preserve">曾經送審學年度</t>
  </si>
  <si>
    <t xml:space="preserve">曾經送審案名</t>
  </si>
  <si>
    <t xml:space="preserve">專業審查
類別-主領域</t>
  </si>
  <si>
    <t xml:space="preserve">專業審查
類別-副領域</t>
  </si>
  <si>
    <t xml:space="preserve">學校自評
委員</t>
  </si>
  <si>
    <t xml:space="preserve">建議不送審教授</t>
  </si>
  <si>
    <t xml:space="preserve">建議不送審
理由
(請簡述)</t>
  </si>
  <si>
    <t xml:space="preserve">○○學系新設案</t>
  </si>
  <si>
    <t xml:space="preserve">※※大學○○系●●教授</t>
  </si>
  <si>
    <t xml:space="preserve">因專業領域不相符</t>
  </si>
  <si>
    <t xml:space="preserve">博士申請案審查領域說明</t>
  </si>
  <si>
    <t xml:space="preserve">【說明】</t>
  </si>
  <si>
    <t xml:space="preserve">1.請依博士班、醫事相關類科及師資培育學系之增設/調整案分別填列。</t>
  </si>
  <si>
    <t xml:space="preserve">2.博士班、醫事相關類科（含學、碩士班）或師資培育學系等案，將分為：人文類、藝術類(含設計類)、教育類(含運動科學類)、管理類、理學類(含生命科學類、農業科學類)、醫學類、社會科學類(含傳播類)、工學類、電資類、法律類等10個領域；另師資培育學系請註明幼兒園、國民小學、中等學校、特殊教育類等，請先評估擇定，上述各本部將召開會議討論確認，如有跨領域之申請案，得填列2個專業審查類別。</t>
  </si>
  <si>
    <r>
      <rPr>
        <sz val="12"/>
        <color theme="1"/>
        <rFont val="微軟正黑體"/>
        <family val="2"/>
        <charset val="136"/>
      </rPr>
      <t xml:space="preserve">3.</t>
    </r>
    <r>
      <rPr>
        <sz val="12"/>
        <color rgb="FF000000"/>
        <rFont val="微軟正黑體"/>
        <family val="2"/>
        <charset val="136"/>
      </rPr>
      <t xml:space="preserve">申請案專業審查類別主領域以填列1個為原則，認列主領域外之其他領域請填列於副領域。</t>
    </r>
  </si>
  <si>
    <t xml:space="preserve">4.校內若針對申請案有進行自評，建請將學校自評委員姓名填列，以避免本部送至相同委員審查。</t>
  </si>
  <si>
    <t xml:space="preserve">5.若申請案有「建議不送審教授」，請務必於本表欄位填列。若未填列，本部將不受理另行以電話或其他管道告知。</t>
  </si>
  <si>
    <t xml:space="preserve">6.「學校自評委員」係校內若就該申請案有送校外審查，其審查委員得填列至該欄位，以避免本部送同一位委員審查；學校對該申請案若未有送校外審查之程序，則無須填列該欄位。</t>
  </si>
  <si>
    <t xml:space="preserve">醫事類科系所申請案審查領域說明</t>
  </si>
  <si>
    <r>
      <rPr>
        <b val="true"/>
        <sz val="14"/>
        <rFont val="微軟正黑體"/>
        <family val="2"/>
        <charset val="136"/>
      </rPr>
      <t xml:space="preserve">二、醫事相關類科增設/調整案
</t>
    </r>
    <r>
      <rPr>
        <sz val="12"/>
        <rFont val="微軟正黑體"/>
        <family val="2"/>
        <charset val="136"/>
      </rPr>
      <t xml:space="preserve">（一）屬</t>
    </r>
    <r>
      <rPr>
        <b val="true"/>
        <sz val="12"/>
        <rFont val="微軟正黑體"/>
        <family val="2"/>
        <charset val="136"/>
      </rPr>
      <t xml:space="preserve">碩士班：</t>
    </r>
    <r>
      <rPr>
        <sz val="12"/>
        <rFont val="微軟正黑體"/>
        <family val="2"/>
        <charset val="136"/>
      </rPr>
      <t xml:space="preserve">臨床心理師（臨床心理、行為醫學相關研究所）、諮商心理師（諮商心理相關研究所）、獸醫(校內未設有獸醫學系，但欲申設獸醫研究、獸醫碩士學位學程）之碩士班案。
（二）屬</t>
    </r>
    <r>
      <rPr>
        <b val="true"/>
        <sz val="12"/>
        <rFont val="微軟正黑體"/>
        <family val="2"/>
        <charset val="136"/>
      </rPr>
      <t xml:space="preserve">學士班：</t>
    </r>
    <r>
      <rPr>
        <sz val="12"/>
        <rFont val="微軟正黑體"/>
        <family val="2"/>
        <charset val="136"/>
      </rPr>
      <t xml:space="preserve">醫師（醫學系）、中醫師（中醫學系）、牙醫師（牙醫學系）、護理師（護理學系）、藥師（藥學系）、醫事檢驗師（醫事檢驗相關學系）、物理治療師（物理治療、復健學系）、職能治療師（職能治療、復健學系）、醫事放射師（醫事放射相關學系）、牙體技術師（牙體技術學系）、獸醫（獸醫、畜牧獸醫學系）。
（三）屬</t>
    </r>
    <r>
      <rPr>
        <b val="true"/>
        <sz val="12"/>
        <rFont val="微軟正黑體"/>
        <family val="2"/>
        <charset val="136"/>
      </rPr>
      <t xml:space="preserve">碩士班或學士班：</t>
    </r>
    <r>
      <rPr>
        <sz val="12"/>
        <rFont val="微軟正黑體"/>
        <family val="2"/>
        <charset val="136"/>
      </rPr>
      <t xml:space="preserve">助產師（助產學系、所）、營養師（營養相關學系、所）、呼吸治療師（呼吸治療、呼吸照護學系、所）、語言治療師（語言治療、溝通障礙學系、所）、聽力師（聽力、溝通障礙學系、所）。【詳公文說明二（二）醫事相關類科之院系所學位學程】</t>
    </r>
  </si>
  <si>
    <t xml:space="preserve">一、招生在學情形(一系一張)</t>
  </si>
  <si>
    <t xml:space="preserve">申請單位/支援單位</t>
  </si>
  <si>
    <t xml:space="preserve">學年度</t>
  </si>
  <si>
    <t xml:space="preserve">日間學士班</t>
  </si>
  <si>
    <t xml:space="preserve">核定名額</t>
  </si>
  <si>
    <t xml:space="preserve">註冊率</t>
  </si>
  <si>
    <t xml:space="preserve">報考率</t>
  </si>
  <si>
    <r>
      <rPr>
        <sz val="12"/>
        <color theme="1"/>
        <rFont val="微軟正黑體"/>
        <family val="2"/>
        <charset val="136"/>
      </rPr>
      <t xml:space="preserve">報考數</t>
    </r>
    <r>
      <rPr>
        <b val="true"/>
        <sz val="10"/>
        <color rgb="FF0000FF"/>
        <rFont val="微軟正黑體"/>
        <family val="2"/>
        <charset val="136"/>
      </rPr>
      <t xml:space="preserve">(單招學系等)</t>
    </r>
  </si>
  <si>
    <t xml:space="preserve">最末在學率</t>
  </si>
  <si>
    <t xml:space="preserve">進修學士班</t>
  </si>
  <si>
    <t xml:space="preserve">二年制在職專班</t>
  </si>
  <si>
    <t xml:space="preserve">報考數</t>
  </si>
  <si>
    <t xml:space="preserve">碩士在職專班</t>
  </si>
  <si>
    <t xml:space="preserve">博士班</t>
  </si>
  <si>
    <t xml:space="preserve">二、教職員人力現況</t>
  </si>
  <si>
    <t xml:space="preserve">(1)教職員人力現況</t>
  </si>
  <si>
    <t xml:space="preserve">專兼任</t>
  </si>
  <si>
    <t xml:space="preserve">教師</t>
  </si>
  <si>
    <t xml:space="preserve">行政人員</t>
  </si>
  <si>
    <t xml:space="preserve">師資小計</t>
  </si>
  <si>
    <t xml:space="preserve">職員</t>
  </si>
  <si>
    <t xml:space="preserve">助教</t>
  </si>
  <si>
    <t xml:space="preserve">約聘助理</t>
  </si>
  <si>
    <t xml:space="preserve">其他</t>
  </si>
  <si>
    <t xml:space="preserve">職員小計</t>
  </si>
  <si>
    <t xml:space="preserve">專任支援師資名單</t>
  </si>
  <si>
    <t xml:space="preserve">學系/師資名稱；學系/師資名稱</t>
  </si>
  <si>
    <t xml:space="preserve">單位/職員名稱</t>
  </si>
  <si>
    <t xml:space="preserve">(2)未來三年專任教職員人力變化預估</t>
  </si>
  <si>
    <t xml:space="preserve">師資</t>
  </si>
  <si>
    <t xml:space="preserve">補充說明</t>
  </si>
  <si>
    <t xml:space="preserve">1名教授退休；1名副教授借調○○大學</t>
  </si>
  <si>
    <t xml:space="preserve">新聘2名助理教授</t>
  </si>
  <si>
    <t xml:space="preserve">1名講師升等為助理教授</t>
  </si>
  <si>
    <t xml:space="preserve">配合系務發展計畫增聘1名專職助理</t>
  </si>
  <si>
    <t xml:space="preserve">裁撤1名助教</t>
  </si>
  <si>
    <t xml:space="preserve">配合新設單位增加1名組員</t>
  </si>
  <si>
    <t xml:space="preserve">(3)擬聘專任師資名冊表</t>
  </si>
  <si>
    <t xml:space="preserve">序號</t>
  </si>
  <si>
    <t xml:space="preserve">申請案名</t>
  </si>
  <si>
    <t xml:space="preserve">專任／兼任</t>
  </si>
  <si>
    <t xml:space="preserve">教授／副教授／助理教授／講師</t>
  </si>
  <si>
    <t xml:space="preserve">學位</t>
  </si>
  <si>
    <t xml:space="preserve">擬聘教師專長</t>
  </si>
  <si>
    <t xml:space="preserve">學術條件</t>
  </si>
  <si>
    <t xml:space="preserve">擬於本申請案開授之課程</t>
  </si>
  <si>
    <t xml:space="preserve">延聘途徑與來源</t>
  </si>
  <si>
    <t xml:space="preserve">有否接洽人選</t>
  </si>
  <si>
    <r>
      <rPr>
        <b val="true"/>
        <sz val="12"/>
        <color rgb="FF0000FF"/>
        <rFont val="新細明體"/>
        <family val="2"/>
        <charset val="136"/>
      </rPr>
      <t xml:space="preserve">○○</t>
    </r>
    <r>
      <rPr>
        <b val="true"/>
        <sz val="12"/>
        <color rgb="FF0000FF"/>
        <rFont val="微軟正黑體"/>
        <family val="2"/>
        <charset val="136"/>
      </rPr>
      <t xml:space="preserve">學程</t>
    </r>
  </si>
  <si>
    <t xml:space="preserve">範例：專任</t>
  </si>
  <si>
    <t xml:space="preserve">範例：助理教授</t>
  </si>
  <si>
    <t xml:space="preserve">範例：博士</t>
  </si>
  <si>
    <t xml:space="preserve">必填</t>
  </si>
  <si>
    <t xml:space="preserve">三、空間規劃</t>
  </si>
  <si>
    <r>
      <rPr>
        <sz val="12"/>
        <color rgb="FF0000FF"/>
        <rFont val="微軟正黑體"/>
        <family val="2"/>
        <charset val="136"/>
      </rPr>
      <t xml:space="preserve">※使用空間面積與間數統計：以「</t>
    </r>
    <r>
      <rPr>
        <b val="true"/>
        <sz val="12"/>
        <color rgb="FFFF0000"/>
        <rFont val="微軟正黑體"/>
        <family val="2"/>
        <charset val="136"/>
      </rPr>
      <t xml:space="preserve">申請單位實質使用空間</t>
    </r>
    <r>
      <rPr>
        <sz val="12"/>
        <color rgb="FF0000FF"/>
        <rFont val="微軟正黑體"/>
        <family val="2"/>
        <charset val="136"/>
      </rPr>
      <t xml:space="preserve">」進行具體填報</t>
    </r>
  </si>
  <si>
    <t xml:space="preserve">現有</t>
  </si>
  <si>
    <t xml:space="preserve">新增</t>
  </si>
  <si>
    <t xml:space="preserve">空間類別</t>
  </si>
  <si>
    <t xml:space="preserve">面積統計</t>
  </si>
  <si>
    <t xml:space="preserve">優先排課教室</t>
  </si>
  <si>
    <t xml:space="preserve">專業教室</t>
  </si>
  <si>
    <t xml:space="preserve">行政辦公室</t>
  </si>
  <si>
    <t xml:space="preserve">會議室</t>
  </si>
  <si>
    <t xml:space="preserve">教師研究室</t>
  </si>
  <si>
    <t xml:space="preserve">學生研究室</t>
  </si>
  <si>
    <t xml:space="preserve">總計</t>
  </si>
  <si>
    <t xml:space="preserve">現有空間</t>
  </si>
  <si>
    <t xml:space="preserve">面積</t>
  </si>
  <si>
    <t xml:space="preserve">間數</t>
  </si>
  <si>
    <t xml:space="preserve">預計新增空間</t>
  </si>
  <si>
    <t xml:space="preserve">新增空間</t>
  </si>
  <si>
    <t xml:space="preserve">使用空間詳細列表</t>
  </si>
  <si>
    <t xml:space="preserve">排序</t>
  </si>
  <si>
    <t xml:space="preserve">空間編號</t>
  </si>
  <si>
    <t xml:space="preserve">面積(平方公尺)</t>
  </si>
  <si>
    <t xml:space="preserve">使用類型(請擇一填入)</t>
  </si>
  <si>
    <t xml:space="preserve">現行管理單位</t>
  </si>
  <si>
    <t xml:space="preserve">調整後管理單位</t>
  </si>
  <si>
    <t xml:space="preserve">AA101</t>
  </si>
  <si>
    <t xml:space="preserve">校共用(教務處)</t>
  </si>
  <si>
    <t xml:space="preserve">AA102</t>
  </si>
  <si>
    <t xml:space="preserve">◎◎研究所</t>
  </si>
  <si>
    <t xml:space="preserve">AA103</t>
  </si>
  <si>
    <t xml:space="preserve">○○學位學程</t>
  </si>
  <si>
    <t xml:space="preserve">AA104</t>
  </si>
  <si>
    <t xml:space="preserve">○○學院</t>
  </si>
  <si>
    <t xml:space="preserve">AA105</t>
  </si>
  <si>
    <t xml:space="preserve">●●學系</t>
  </si>
  <si>
    <t xml:space="preserve">AA106</t>
  </si>
  <si>
    <t xml:space="preserve">●●學位學程</t>
  </si>
  <si>
    <t xml:space="preserve">AA107</t>
  </si>
  <si>
    <t xml:space="preserve">AA108</t>
  </si>
  <si>
    <t xml:space="preserve">校共用(總務處)</t>
  </si>
  <si>
    <t xml:space="preserve">AA109</t>
  </si>
  <si>
    <t xml:space="preserve">學院所屬專業教室轉為新設學程使用</t>
  </si>
  <si>
    <t xml:space="preserve">收入</t>
  </si>
  <si>
    <t xml:space="preserve">支出</t>
  </si>
  <si>
    <t xml:space="preserve">四、成本會計</t>
  </si>
  <si>
    <t xml:space="preserve">申請單位</t>
  </si>
  <si>
    <t xml:space="preserve">類別(必填)</t>
  </si>
  <si>
    <t xml:space="preserve">經費項目</t>
  </si>
  <si>
    <t xml:space="preserve">費用</t>
  </si>
  <si>
    <t xml:space="preserve">會計室</t>
  </si>
  <si>
    <t xml:space="preserve">全校共同成本</t>
  </si>
  <si>
    <t xml:space="preserve">收入總計</t>
  </si>
  <si>
    <t xml:space="preserve">支出總計</t>
  </si>
  <si>
    <t xml:space="preserve">結餘</t>
  </si>
  <si>
    <t xml:space="preserve">學雜費</t>
  </si>
  <si>
    <t xml:space="preserve">45名學士班</t>
  </si>
  <si>
    <t xml:space="preserve">50名學士班</t>
  </si>
  <si>
    <t xml:space="preserve">招生結餘款</t>
  </si>
  <si>
    <t xml:space="preserve">人事費</t>
  </si>
  <si>
    <t xml:space="preserve">1名助理教授</t>
  </si>
  <si>
    <t xml:space="preserve">3名助理教授</t>
  </si>
  <si>
    <t xml:space="preserve">雜支</t>
  </si>
  <si>
    <t xml:space="preserve">碩專班學雜費</t>
  </si>
  <si>
    <t xml:space="preserve">10位碩專班</t>
  </si>
  <si>
    <t xml:space="preserve">碩專鐘點費</t>
  </si>
  <si>
    <t xml:space="preserve">五、競爭校系：</t>
  </si>
  <si>
    <r>
      <rPr>
        <b val="true"/>
        <sz val="12"/>
        <color theme="1"/>
        <rFont val="微軟正黑體"/>
        <family val="2"/>
        <charset val="136"/>
      </rPr>
      <t xml:space="preserve">填表說明：請提供同領域至少3個標竿等級學校，以及3個同級競爭學校。</t>
    </r>
    <r>
      <rPr>
        <b val="true"/>
        <sz val="12"/>
        <color rgb="FFFF0000"/>
        <rFont val="微軟正黑體"/>
        <family val="2"/>
        <charset val="136"/>
      </rPr>
      <t xml:space="preserve">(詳參表內範例；各校名額可參考IRO校務資訊平台「同儕學校比較」資訊)</t>
    </r>
  </si>
  <si>
    <t xml:space="preserve">學校</t>
  </si>
  <si>
    <t xml:space="preserve">系所</t>
  </si>
  <si>
    <t xml:space="preserve">招生人數</t>
  </si>
  <si>
    <t xml:space="preserve">辦學特色或強項</t>
  </si>
  <si>
    <t xml:space="preserve">日學</t>
  </si>
  <si>
    <t xml:space="preserve">進學(含二年制)</t>
  </si>
  <si>
    <t xml:space="preserve">碩士</t>
  </si>
  <si>
    <t xml:space="preserve">碩專</t>
  </si>
  <si>
    <t xml:space="preserve">博士</t>
  </si>
  <si>
    <t xml:space="preserve">輔大</t>
  </si>
  <si>
    <t xml:space="preserve">風險分析系</t>
  </si>
  <si>
    <t xml:space="preserve">投資風險管理分析</t>
  </si>
  <si>
    <t xml:space="preserve">標竿</t>
  </si>
  <si>
    <t xml:space="preserve">A大</t>
  </si>
  <si>
    <t xml:space="preserve">風險管理暨保險系</t>
  </si>
  <si>
    <t xml:space="preserve">風險策略研究</t>
  </si>
  <si>
    <t xml:space="preserve">B大</t>
  </si>
  <si>
    <t xml:space="preserve">區域開發評估</t>
  </si>
  <si>
    <t xml:space="preserve">C大</t>
  </si>
  <si>
    <t xml:space="preserve">風險管理系</t>
  </si>
  <si>
    <t xml:space="preserve">財經法律與精算科學</t>
  </si>
  <si>
    <t xml:space="preserve">同級</t>
  </si>
  <si>
    <t xml:space="preserve">D大</t>
  </si>
  <si>
    <t xml:space="preserve">投資風險分析系</t>
  </si>
  <si>
    <t xml:space="preserve">財務管理及保險學</t>
  </si>
  <si>
    <t xml:space="preserve">E大</t>
  </si>
  <si>
    <t xml:space="preserve">健康風險管理</t>
  </si>
  <si>
    <t xml:space="preserve">F大</t>
  </si>
  <si>
    <t xml:space="preserve">風險暨保險系</t>
  </si>
  <si>
    <t xml:space="preserve">財務管理與實務專題操作</t>
  </si>
  <si>
    <t xml:space="preserve">五、同類學院：僅新設學院需填報下表</t>
  </si>
  <si>
    <t xml:space="preserve">填表說明：請提供同領域至少3個標竿等級學校，以及3個同級競爭學校。(詳參表內範例)</t>
  </si>
  <si>
    <t xml:space="preserve">學院</t>
  </si>
  <si>
    <t xml:space="preserve">所轄系所</t>
  </si>
  <si>
    <t xml:space="preserve">商學院</t>
  </si>
  <si>
    <t xml:space="preserve">企業管理學系、金融學系、科技管理研究所、風險管理與保險學系、財務管理學系、商管專業學院碩士學位學程、國際經營管理英語碩士學位學程、國際經營與貿易學系、統計學系、智慧財產研究所、會計學系、經營管理碩士學程、資訊管理學系、管理碩士學程</t>
  </si>
  <si>
    <t xml:space="preserve">亞洲管理課程</t>
  </si>
  <si>
    <t xml:space="preserve">財務金融學院</t>
  </si>
  <si>
    <t xml:space="preserve">會計資訊系、金融系、金融系碩士班理財組、財務管理系、財務金融研究所、風險管理與保險系</t>
  </si>
  <si>
    <t xml:space="preserve">投資理財和投資組合管理的應用
模擬實驗室的操作</t>
  </si>
  <si>
    <t xml:space="preserve">金融學院</t>
  </si>
  <si>
    <t xml:space="preserve">金融博士學位學程、金融碩士在職專班、財務金融學系、風險管理與保險學系</t>
  </si>
  <si>
    <t xml:space="preserve">發展最健全的保險相關科系</t>
  </si>
  <si>
    <t xml:space="preserve">管理學院</t>
  </si>
  <si>
    <t xml:space="preserve">會計學系、企業管理學系、國際經營與貿易學系、財務金融學系、高階經營管理碩士在職專班、統計學系、資訊管理學系</t>
  </si>
  <si>
    <t xml:space="preserve">管理教育與研究</t>
  </si>
  <si>
    <t xml:space="preserve">財經學群</t>
  </si>
  <si>
    <t xml:space="preserve">會計資訊系、會計財稅研究所、國際商務系、財務金融系、財政稅務系</t>
  </si>
  <si>
    <t xml:space="preserve">會計稅務專業</t>
  </si>
  <si>
    <t xml:space="preserve">商學與管理學院</t>
  </si>
  <si>
    <t xml:space="preserve">會計資訊科、會計資訊系、企業管理科、企業管理系、國際貿易運籌科、國際貿易運籌系、財務金融系、金融與風險管理系、行銷與流通管理系、財經法律系</t>
  </si>
  <si>
    <t xml:space="preserve">跨領域之科系整合課程</t>
  </si>
  <si>
    <r>
      <rPr>
        <b val="true"/>
        <sz val="15"/>
        <color rgb="FFC00000"/>
        <rFont val="微軟正黑體"/>
        <family val="2"/>
        <charset val="136"/>
      </rPr>
      <t xml:space="preserve">六、</t>
    </r>
    <r>
      <rPr>
        <b val="true"/>
        <sz val="15"/>
        <color rgb="FF0000FF"/>
        <rFont val="微軟正黑體"/>
        <family val="2"/>
        <charset val="136"/>
      </rPr>
      <t xml:space="preserve">新設/增班/新設分組</t>
    </r>
    <r>
      <rPr>
        <b val="true"/>
        <sz val="15"/>
        <color rgb="FFC00000"/>
        <rFont val="微軟正黑體"/>
        <family val="2"/>
        <charset val="136"/>
      </rPr>
      <t xml:space="preserve">或</t>
    </r>
    <r>
      <rPr>
        <b val="true"/>
        <sz val="15"/>
        <color rgb="FF0000FF"/>
        <rFont val="微軟正黑體"/>
        <family val="2"/>
        <charset val="136"/>
      </rPr>
      <t xml:space="preserve">領域大幅調整</t>
    </r>
    <r>
      <rPr>
        <b val="true"/>
        <sz val="15"/>
        <color rgb="FFC00000"/>
        <rFont val="微軟正黑體"/>
        <family val="2"/>
        <charset val="136"/>
      </rPr>
      <t xml:space="preserve">申請案開課師資近三年授課時數分析</t>
    </r>
  </si>
  <si>
    <t xml:space="preserve">主聘系所</t>
  </si>
  <si>
    <r>
      <rPr>
        <sz val="12"/>
        <color theme="1"/>
        <rFont val="微軟正黑體"/>
        <family val="2"/>
        <charset val="136"/>
      </rPr>
      <t xml:space="preserve">專兼任
</t>
    </r>
    <r>
      <rPr>
        <sz val="10"/>
        <color rgb="FFFF0000"/>
        <rFont val="微軟正黑體"/>
        <family val="2"/>
        <charset val="136"/>
      </rPr>
      <t xml:space="preserve">(外系專任來兼課仍標示專任)</t>
    </r>
  </si>
  <si>
    <t xml:space="preserve">職級</t>
  </si>
  <si>
    <t xml:space="preserve">授課師資</t>
  </si>
  <si>
    <t xml:space="preserve">LDAP</t>
  </si>
  <si>
    <t xml:space="preserve">是否擔任行政職</t>
  </si>
  <si>
    <t xml:space="preserve">因調整案而新開之授學時數</t>
  </si>
  <si>
    <t xml:space="preserve">必修</t>
  </si>
  <si>
    <t xml:space="preserve">選修</t>
  </si>
  <si>
    <t xml:space="preserve">上學期</t>
  </si>
  <si>
    <t xml:space="preserve">下學期</t>
  </si>
  <si>
    <t xml:space="preserve">授課總時數</t>
  </si>
  <si>
    <t xml:space="preserve">平均授課時數</t>
  </si>
  <si>
    <r>
      <rPr>
        <sz val="11"/>
        <color theme="1"/>
        <rFont val="微軟正黑體"/>
        <family val="2"/>
        <charset val="136"/>
      </rPr>
      <t xml:space="preserve">申請超鐘點數</t>
    </r>
    <r>
      <rPr>
        <sz val="9"/>
        <color theme="1"/>
        <rFont val="微軟正黑體"/>
        <family val="2"/>
        <charset val="136"/>
      </rPr>
      <t xml:space="preserve">(上學期)</t>
    </r>
  </si>
  <si>
    <r>
      <rPr>
        <sz val="11"/>
        <color theme="1"/>
        <rFont val="微軟正黑體"/>
        <family val="2"/>
        <charset val="136"/>
      </rPr>
      <t xml:space="preserve">申請超鐘點數</t>
    </r>
    <r>
      <rPr>
        <sz val="9"/>
        <color theme="1"/>
        <rFont val="微軟正黑體"/>
        <family val="2"/>
        <charset val="136"/>
      </rPr>
      <t xml:space="preserve">(下學期)</t>
    </r>
  </si>
  <si>
    <t xml:space="preserve">超鐘點數總計</t>
  </si>
  <si>
    <t xml:space="preserve">超鐘點數(上學期)</t>
  </si>
  <si>
    <t xml:space="preserve">超鐘點數(下學期)</t>
  </si>
  <si>
    <t xml:space="preserve">○○系</t>
  </si>
  <si>
    <t xml:space="preserve">專任
兼任</t>
  </si>
  <si>
    <t xml:space="preserve">教授
副教授
助理教授
講師</t>
  </si>
  <si>
    <t xml:space="preserve">○○○</t>
  </si>
  <si>
    <t xml:space="preserve">○○系主任</t>
  </si>
  <si>
    <t xml:space="preserve">資管系</t>
  </si>
  <si>
    <t xml:space="preserve">林○○</t>
  </si>
  <si>
    <t xml:space="preserve">○○組長</t>
  </si>
  <si>
    <t xml:space="preserve">陳○○</t>
  </si>
  <si>
    <t xml:space="preserve">(未任行政職者空白即可)</t>
  </si>
  <si>
    <t xml:space="preserve">李○○</t>
  </si>
  <si>
    <t xml:space="preserve">基本資料表</t>
  </si>
  <si>
    <t xml:space="preserve">範例2-2〈國際企業經營管理博士學位學程〉：</t>
  </si>
  <si>
    <t xml:space="preserve">第三部分：基本資料表</t>
  </si>
  <si>
    <r>
      <rPr>
        <b val="true"/>
        <sz val="12"/>
        <rFont val="微軟正黑體"/>
        <family val="2"/>
        <charset val="136"/>
      </rPr>
      <t xml:space="preserve">表3：現有專任師資(註1)名冊表（</t>
    </r>
    <r>
      <rPr>
        <b val="true"/>
        <sz val="12"/>
        <color rgb="FFFF0000"/>
        <rFont val="微軟正黑體"/>
        <family val="2"/>
        <charset val="136"/>
      </rPr>
      <t xml:space="preserve">學院、學位學程申請案，請填寫實際支援師資</t>
    </r>
    <r>
      <rPr>
        <b val="true"/>
        <sz val="12"/>
        <rFont val="微軟正黑體"/>
        <family val="2"/>
        <charset val="136"/>
      </rPr>
      <t xml:space="preserve">，並依主要支援之學系或研究所填寫師資名冊）</t>
    </r>
  </si>
  <si>
    <t xml:space="preserve">現有專任師資15員，其中副教授以上者10員，助理教授以上者15員；兼任師資0員。</t>
  </si>
  <si>
    <t xml:space="preserve">LDPP</t>
  </si>
  <si>
    <t xml:space="preserve">專任/兼任</t>
  </si>
  <si>
    <t xml:space="preserve">職　稱</t>
  </si>
  <si>
    <t xml:space="preserve">姓名</t>
  </si>
  <si>
    <t xml:space="preserve">最高學歷</t>
  </si>
  <si>
    <t xml:space="preserve">專　長</t>
  </si>
  <si>
    <t xml:space="preserve">開課名稱(註2)</t>
  </si>
  <si>
    <t xml:space="preserve">備　　註</t>
  </si>
  <si>
    <t xml:space="preserve">經濟學系主聘</t>
  </si>
  <si>
    <t xml:space="preserve">:</t>
  </si>
  <si>
    <t xml:space="preserve">智慧財產研究所主聘</t>
  </si>
  <si>
    <t xml:space="preserve">一、主要支援之學系(研究所)為經濟學系，現有專任師資11員，其中副教授以上者8員，助理教授以上者10員；兼任師資2員。</t>
  </si>
  <si>
    <t xml:space="preserve">經濟系主聘</t>
  </si>
  <si>
    <t xml:space="preserve">資訊管理系主聘，經濟系從聘</t>
  </si>
  <si>
    <t xml:space="preserve">會計系主聘，經濟系從聘</t>
  </si>
  <si>
    <t xml:space="preserve">二、主要支援之學系(研究所)為企業管理學系，現有專任師資12員，其中副教授以上者8員，助理教授以上者10員；兼任師資0員。</t>
  </si>
  <si>
    <t xml:space="preserve">企業管理系主聘</t>
  </si>
  <si>
    <t xml:space="preserve">三、主要支援之學系(研究所)為智慧財產研究所，現有專任師資7員，其中副教授以上者5員，助理教授以上者7員；兼任師資0員。</t>
  </si>
  <si>
    <t xml:space="preserve">智慧財產研究所主聘，政治系從聘</t>
  </si>
  <si>
    <t xml:space="preserve">註1：實際在申請案開課之教師</t>
  </si>
  <si>
    <t xml:space="preserve">註2：目前在學校擔任專任教師所開課名稱</t>
  </si>
  <si>
    <t xml:space="preserve">表3：現有專任師資(註1)名冊表（學院、學位學程申請案，請填寫實際支援師資，並依主要支援之學系或研究所填寫師資名冊）</t>
  </si>
  <si>
    <t xml:space="preserve">現有專任師資○員，其中副教授以上者○員，助理教授以上者○員；兼任師資○員。</t>
  </si>
  <si>
    <t xml:space="preserve">(教授、副教授、助理教授、講師)</t>
  </si>
  <si>
    <t xml:space="preserve">○○大學
○○博士</t>
  </si>
  <si>
    <t xml:space="preserve">請註明為○○系(所)主聘或從聘</t>
  </si>
  <si>
    <t xml:space="preserve">主要支援之學系(研究所)為 ○○○，現有專任師資○員，其中副教授以上者○員，助理教授以上者○員；兼任師資○員。</t>
  </si>
  <si>
    <t xml:space="preserve">註1：實際在申請案所屬系所開課之教師</t>
  </si>
  <si>
    <t xml:space="preserve">申請博士班/博士學位學程學術條件自我檢核表</t>
  </si>
  <si>
    <r>
      <rPr>
        <sz val="12"/>
        <rFont val="微軟正黑體"/>
        <family val="2"/>
        <charset val="136"/>
      </rPr>
      <t xml:space="preserve">表5：</t>
    </r>
    <r>
      <rPr>
        <sz val="12"/>
        <color rgb="FFFF0000"/>
        <rFont val="微軟正黑體"/>
        <family val="2"/>
        <charset val="136"/>
      </rPr>
      <t xml:space="preserve">(自填所屬審查領域)</t>
    </r>
  </si>
  <si>
    <r>
      <rPr>
        <sz val="12"/>
        <rFont val="微軟正黑體"/>
        <family val="2"/>
        <charset val="136"/>
      </rPr>
      <t xml:space="preserve">校名：</t>
    </r>
    <r>
      <rPr>
        <sz val="12"/>
        <color rgb="FF0000FF"/>
        <rFont val="微軟正黑體"/>
        <family val="2"/>
        <charset val="136"/>
      </rPr>
      <t xml:space="preserve">輔仁大學</t>
    </r>
  </si>
  <si>
    <r>
      <rPr>
        <sz val="12"/>
        <rFont val="微軟正黑體"/>
        <family val="2"/>
        <charset val="136"/>
      </rPr>
      <t xml:space="preserve">申請案名：</t>
    </r>
    <r>
      <rPr>
        <sz val="12"/>
        <color rgb="FF0000FF"/>
        <rFont val="微軟正黑體"/>
        <family val="2"/>
        <charset val="136"/>
      </rPr>
      <t xml:space="preserve">○○系※※博士班</t>
    </r>
  </si>
  <si>
    <t xml:space="preserve">※列計原則</t>
  </si>
  <si>
    <t xml:space="preserve">2. 論文作者：通訊作者、第一作者、第二作者予以計入，第三位作者不予計入。</t>
  </si>
  <si>
    <t xml:space="preserve">3. 同一論文、產學合作成果，若為一位以上教師共同著作或完成者，僅列計一次。</t>
  </si>
  <si>
    <r>
      <rPr>
        <sz val="12"/>
        <rFont val="微軟正黑體"/>
        <family val="2"/>
        <charset val="136"/>
      </rPr>
      <t xml:space="preserve">一、專任教師：</t>
    </r>
    <r>
      <rPr>
        <sz val="12"/>
        <color rgb="FF0000FF"/>
        <rFont val="微軟正黑體"/>
        <family val="2"/>
        <charset val="136"/>
      </rPr>
      <t xml:space="preserve">○</t>
    </r>
    <r>
      <rPr>
        <sz val="12"/>
        <rFont val="微軟正黑體"/>
        <family val="2"/>
        <charset val="136"/>
      </rPr>
      <t xml:space="preserve">名（※專任教師總數應與師資列表之表3相符）</t>
    </r>
  </si>
  <si>
    <r>
      <rPr>
        <sz val="12"/>
        <rFont val="微軟正黑體"/>
        <family val="2"/>
        <charset val="136"/>
      </rPr>
      <t xml:space="preserve">1.論文篇數(含產學合作成果)：合計</t>
    </r>
    <r>
      <rPr>
        <sz val="12"/>
        <color rgb="FF0000FF"/>
        <rFont val="微軟正黑體"/>
        <family val="2"/>
        <charset val="136"/>
      </rPr>
      <t xml:space="preserve">○</t>
    </r>
    <r>
      <rPr>
        <sz val="12"/>
        <rFont val="微軟正黑體"/>
        <family val="2"/>
        <charset val="136"/>
      </rPr>
      <t xml:space="preserve">篇，每人平均(總篇數/專任教師數)：</t>
    </r>
    <r>
      <rPr>
        <sz val="12"/>
        <color rgb="FF0000FF"/>
        <rFont val="微軟正黑體"/>
        <family val="2"/>
        <charset val="136"/>
      </rPr>
      <t xml:space="preserve">○</t>
    </r>
    <r>
      <rPr>
        <sz val="12"/>
        <rFont val="微軟正黑體"/>
        <family val="2"/>
        <charset val="136"/>
      </rPr>
      <t xml:space="preserve">篇</t>
    </r>
  </si>
  <si>
    <r>
      <rPr>
        <sz val="12"/>
        <rFont val="微軟正黑體"/>
        <family val="2"/>
        <charset val="136"/>
      </rPr>
      <t xml:space="preserve">2-1.(所有領域)其中發表於國內外具公信力之資料庫論文計</t>
    </r>
    <r>
      <rPr>
        <sz val="12"/>
        <color rgb="FF0000FF"/>
        <rFont val="微軟正黑體"/>
        <family val="2"/>
        <charset val="136"/>
      </rPr>
      <t xml:space="preserve">○</t>
    </r>
    <r>
      <rPr>
        <sz val="12"/>
        <rFont val="微軟正黑體"/>
        <family val="2"/>
        <charset val="136"/>
      </rPr>
      <t xml:space="preserve">篇，每人平均(總篇數/專任教師數)：</t>
    </r>
    <r>
      <rPr>
        <sz val="12"/>
        <color rgb="FF0000FF"/>
        <rFont val="微軟正黑體"/>
        <family val="2"/>
        <charset val="136"/>
      </rPr>
      <t xml:space="preserve">○</t>
    </r>
    <r>
      <rPr>
        <sz val="12"/>
        <rFont val="微軟正黑體"/>
        <family val="2"/>
        <charset val="136"/>
      </rPr>
      <t xml:space="preserve">篇</t>
    </r>
  </si>
  <si>
    <r>
      <rPr>
        <sz val="12"/>
        <rFont val="微軟正黑體"/>
        <family val="2"/>
        <charset val="136"/>
      </rPr>
      <t xml:space="preserve">2-2.</t>
    </r>
    <r>
      <rPr>
        <b val="true"/>
        <sz val="12"/>
        <color rgb="FFFF0000"/>
        <rFont val="微軟正黑體"/>
        <family val="2"/>
        <charset val="136"/>
      </rPr>
      <t xml:space="preserve">(人文、教育社管需額外填報)</t>
    </r>
    <r>
      <rPr>
        <sz val="12"/>
        <rFont val="微軟正黑體"/>
        <family val="2"/>
        <charset val="136"/>
      </rPr>
      <t xml:space="preserve">其中發表於國科會學門排序之一、二級期刊論文計</t>
    </r>
    <r>
      <rPr>
        <sz val="12"/>
        <color rgb="FF0000FF"/>
        <rFont val="微軟正黑體"/>
        <family val="2"/>
        <charset val="136"/>
      </rPr>
      <t xml:space="preserve">○</t>
    </r>
    <r>
      <rPr>
        <sz val="12"/>
        <rFont val="微軟正黑體"/>
        <family val="2"/>
        <charset val="136"/>
      </rPr>
      <t xml:space="preserve">篇，每人平均(總篇數/專任教師數)：</t>
    </r>
    <r>
      <rPr>
        <sz val="12"/>
        <color rgb="FF0000FF"/>
        <rFont val="微軟正黑體"/>
        <family val="2"/>
        <charset val="136"/>
      </rPr>
      <t xml:space="preserve">○</t>
    </r>
    <r>
      <rPr>
        <sz val="12"/>
        <rFont val="微軟正黑體"/>
        <family val="2"/>
        <charset val="136"/>
      </rPr>
      <t xml:space="preserve">篇</t>
    </r>
  </si>
  <si>
    <r>
      <rPr>
        <sz val="12"/>
        <rFont val="微軟正黑體"/>
        <family val="2"/>
        <charset val="136"/>
      </rPr>
      <t xml:space="preserve">3.</t>
    </r>
    <r>
      <rPr>
        <sz val="12"/>
        <color theme="1"/>
        <rFont val="微軟正黑體"/>
        <family val="2"/>
        <charset val="136"/>
      </rPr>
      <t xml:space="preserve">或其中發表於國內外具公信力之資料庫論文計　</t>
    </r>
    <r>
      <rPr>
        <sz val="12"/>
        <color rgb="FF0000FF"/>
        <rFont val="微軟正黑體"/>
        <family val="2"/>
        <charset val="136"/>
      </rPr>
      <t xml:space="preserve">○</t>
    </r>
    <r>
      <rPr>
        <sz val="12"/>
        <color theme="1"/>
        <rFont val="微軟正黑體"/>
        <family val="2"/>
        <charset val="136"/>
      </rPr>
      <t xml:space="preserve">篇，每人平均(總篇數/專任教師數)：　</t>
    </r>
    <r>
      <rPr>
        <sz val="12"/>
        <color rgb="FF0000FF"/>
        <rFont val="微軟正黑體"/>
        <family val="2"/>
        <charset val="136"/>
      </rPr>
      <t xml:space="preserve">○</t>
    </r>
    <r>
      <rPr>
        <sz val="12"/>
        <color theme="1"/>
        <rFont val="微軟正黑體"/>
        <family val="2"/>
        <charset val="136"/>
      </rPr>
      <t xml:space="preserve">篇</t>
    </r>
  </si>
  <si>
    <r>
      <rPr>
        <b val="true"/>
        <sz val="12"/>
        <rFont val="微軟正黑體"/>
        <family val="2"/>
        <charset val="136"/>
      </rPr>
      <t xml:space="preserve">※期刊論文</t>
    </r>
    <r>
      <rPr>
        <b val="true"/>
        <sz val="12"/>
        <color rgb="FF0000FF"/>
        <rFont val="微軟正黑體"/>
        <family val="2"/>
        <charset val="136"/>
      </rPr>
      <t xml:space="preserve">(理學/工學/電資/醫學領域；人文領域；藝術、法律、教育社科管理)</t>
    </r>
  </si>
  <si>
    <t xml:space="preserve">編號</t>
  </si>
  <si>
    <t xml:space="preserve">發表日期
(年/月/日)</t>
  </si>
  <si>
    <t xml:space="preserve">作者</t>
  </si>
  <si>
    <t xml:space="preserve">教師職稱</t>
  </si>
  <si>
    <t xml:space="preserve">期刊/論文名稱</t>
  </si>
  <si>
    <t xml:space="preserve">發表期刊名稱/期數</t>
  </si>
  <si>
    <t xml:space="preserve">審查單位</t>
  </si>
  <si>
    <t xml:space="preserve">資料庫名稱
(SSCI、SCI、EI…等)</t>
  </si>
  <si>
    <t xml:space="preserve">是否發表於具公信力之資料庫</t>
  </si>
  <si>
    <t xml:space="preserve">作者順位
(通訊、第一、第二)</t>
  </si>
  <si>
    <t xml:space="preserve">□是□否</t>
  </si>
  <si>
    <r>
      <rPr>
        <b val="true"/>
        <sz val="12"/>
        <rFont val="微軟正黑體"/>
        <family val="2"/>
        <charset val="136"/>
      </rPr>
      <t xml:space="preserve">※產學合作成果</t>
    </r>
    <r>
      <rPr>
        <b val="true"/>
        <sz val="12"/>
        <color rgb="FF0000FF"/>
        <rFont val="微軟正黑體"/>
        <family val="2"/>
        <charset val="136"/>
      </rPr>
      <t xml:space="preserve">(理學/工學/電資/醫學領域)</t>
    </r>
  </si>
  <si>
    <t xml:space="preserve">完成日期
(年/月/日)</t>
  </si>
  <si>
    <t xml:space="preserve">教師姓名</t>
  </si>
  <si>
    <t xml:space="preserve">職稱</t>
  </si>
  <si>
    <t xml:space="preserve">產學合作計畫名稱</t>
  </si>
  <si>
    <t xml:space="preserve">產學合作成果類別
(例：專利、已完成技轉或授權之成果)</t>
  </si>
  <si>
    <t xml:space="preserve">產學合作成效收益(千元，以契約金額計)</t>
  </si>
  <si>
    <t xml:space="preserve">產學合作廠商</t>
  </si>
  <si>
    <t xml:space="preserve">三、專任教師：　　名（※專任教師總數應與表3相符）</t>
  </si>
  <si>
    <t xml:space="preserve">1. 專書數：合計　　本，每人平均(專書總數/專任教師數)：　　本     </t>
  </si>
  <si>
    <t xml:space="preserve">2. 其中出版經專業審查之專書論著計　　本，每人平均(總書本數/專任教師數)：　　本</t>
  </si>
  <si>
    <r>
      <rPr>
        <b val="true"/>
        <sz val="12"/>
        <rFont val="微軟正黑體"/>
        <family val="2"/>
        <charset val="136"/>
      </rPr>
      <t xml:space="preserve">※ 專書</t>
    </r>
    <r>
      <rPr>
        <b val="true"/>
        <sz val="12"/>
        <color rgb="FF0000FF"/>
        <rFont val="微軟正黑體"/>
        <family val="2"/>
        <charset val="136"/>
      </rPr>
      <t xml:space="preserve">(人文領域；教育/社會及管理領域；法律領域)</t>
    </r>
  </si>
  <si>
    <t xml:space="preserve">出版日期
(年/月/日)</t>
  </si>
  <si>
    <t xml:space="preserve">專書論著名稱</t>
  </si>
  <si>
    <t xml:space="preserve">審查及出版單位名稱</t>
  </si>
  <si>
    <t xml:space="preserve">專書之國際書碼(或出版商登記字號)</t>
  </si>
  <si>
    <t xml:space="preserve">四、專任教師：　　名（※專任教師總數應與表3相符）</t>
  </si>
  <si>
    <r>
      <rPr>
        <sz val="12"/>
        <rFont val="微軟正黑體"/>
        <family val="2"/>
        <charset val="136"/>
      </rPr>
      <t xml:space="preserve">1. 參與公開場所舉辦之展演：合計　場，每人平均(總場次/專任教師數)：　場</t>
    </r>
    <r>
      <rPr>
        <sz val="12"/>
        <color theme="2" tint="-0.25"/>
        <rFont val="微軟正黑體"/>
        <family val="2"/>
        <charset val="136"/>
      </rPr>
      <t xml:space="preserve">；論文篇數：合計　篇， 每人平均(總篇數/專任教師數)：　篇</t>
    </r>
  </si>
  <si>
    <t xml:space="preserve">2. 其中個人性展演合計 　　場，每人平均(個人展演場數/專任教師數)：　　場</t>
  </si>
  <si>
    <r>
      <rPr>
        <b val="true"/>
        <sz val="12"/>
        <rFont val="微軟正黑體"/>
        <family val="2"/>
        <charset val="136"/>
      </rPr>
      <t xml:space="preserve">※ 展演</t>
    </r>
    <r>
      <rPr>
        <b val="true"/>
        <sz val="12"/>
        <color rgb="FF0000FF"/>
        <rFont val="微軟正黑體"/>
        <family val="2"/>
        <charset val="136"/>
      </rPr>
      <t xml:space="preserve">(藝術領域)</t>
    </r>
  </si>
  <si>
    <t xml:space="preserve">日期</t>
  </si>
  <si>
    <t xml:space="preserve">展演名稱</t>
  </si>
  <si>
    <t xml:space="preserve">展演地點</t>
  </si>
  <si>
    <t xml:space="preserve">是否為個展</t>
  </si>
  <si>
    <t xml:space="preserve">是否售票</t>
  </si>
  <si>
    <r>
      <rPr>
        <b val="true"/>
        <sz val="14"/>
        <rFont val="微軟正黑體"/>
        <family val="2"/>
        <charset val="136"/>
      </rPr>
      <t xml:space="preserve">107學年度</t>
    </r>
    <r>
      <rPr>
        <b val="true"/>
        <u val="single"/>
        <sz val="14"/>
        <rFont val="微軟正黑體"/>
        <family val="2"/>
        <charset val="136"/>
      </rPr>
      <t xml:space="preserve">     　　　</t>
    </r>
    <r>
      <rPr>
        <b val="true"/>
        <sz val="14"/>
        <rFont val="微軟正黑體"/>
        <family val="2"/>
        <charset val="136"/>
      </rPr>
      <t xml:space="preserve">大學(學院)增設、調整特殊項目院系所學位學程申請表</t>
    </r>
  </si>
  <si>
    <r>
      <rPr>
        <b val="true"/>
        <sz val="13"/>
        <color rgb="FF000000"/>
        <rFont val="微軟正黑體"/>
        <family val="2"/>
        <charset val="136"/>
      </rPr>
      <t xml:space="preserve">※請以104年10月15日資料為準，依總量標準附表1、附表2規定計算：
　</t>
    </r>
    <r>
      <rPr>
        <b val="true"/>
        <sz val="13"/>
        <color rgb="FFFF0000"/>
        <rFont val="微軟正黑體"/>
        <family val="2"/>
        <charset val="136"/>
      </rPr>
      <t xml:space="preserve">全校生師比值為</t>
    </r>
    <r>
      <rPr>
        <b val="true"/>
        <u val="single"/>
        <sz val="13"/>
        <color rgb="FFFF0000"/>
        <rFont val="微軟正黑體"/>
        <family val="2"/>
        <charset val="136"/>
      </rPr>
      <t xml:space="preserve">  　　 </t>
    </r>
    <r>
      <rPr>
        <b val="true"/>
        <sz val="13"/>
        <color rgb="FFFF0000"/>
        <rFont val="微軟正黑體"/>
        <family val="2"/>
        <charset val="136"/>
      </rPr>
      <t xml:space="preserve">，全校日間生師比值為</t>
    </r>
    <r>
      <rPr>
        <b val="true"/>
        <u val="single"/>
        <sz val="13"/>
        <color rgb="FFFF0000"/>
        <rFont val="微軟正黑體"/>
        <family val="2"/>
        <charset val="136"/>
      </rPr>
      <t xml:space="preserve">  　　 </t>
    </r>
    <r>
      <rPr>
        <b val="true"/>
        <sz val="13"/>
        <color rgb="FFFF0000"/>
        <rFont val="微軟正黑體"/>
        <family val="2"/>
        <charset val="136"/>
      </rPr>
      <t xml:space="preserve">，全校研究生生師比值為</t>
    </r>
    <r>
      <rPr>
        <b val="true"/>
        <u val="single"/>
        <sz val="13"/>
        <color rgb="FFFF0000"/>
        <rFont val="微軟正黑體"/>
        <family val="2"/>
        <charset val="136"/>
      </rPr>
      <t xml:space="preserve"> 　　</t>
    </r>
    <r>
      <rPr>
        <b val="true"/>
        <sz val="13"/>
        <color rgb="FFFF0000"/>
        <rFont val="微軟正黑體"/>
        <family val="2"/>
        <charset val="136"/>
      </rPr>
      <t xml:space="preserve">，專任助理教授以上師資結構：</t>
    </r>
    <r>
      <rPr>
        <b val="true"/>
        <u val="single"/>
        <sz val="13"/>
        <color rgb="FFFF0000"/>
        <rFont val="微軟正黑體"/>
        <family val="2"/>
        <charset val="136"/>
      </rPr>
      <t xml:space="preserve">          </t>
    </r>
    <r>
      <rPr>
        <b val="true"/>
        <sz val="13"/>
        <color rgb="FFFF0000"/>
        <rFont val="微軟正黑體"/>
        <family val="2"/>
        <charset val="136"/>
      </rPr>
      <t xml:space="preserve">。
</t>
    </r>
  </si>
  <si>
    <t xml:space="preserve">一、博士班/博士學位學程增設/調整案</t>
  </si>
  <si>
    <t xml:space="preserve">優先
序號</t>
  </si>
  <si>
    <t xml:space="preserve">案        名</t>
  </si>
  <si>
    <t xml:space="preserve">增設
/調整</t>
  </si>
  <si>
    <t xml:space="preserve">建議不送審
教授</t>
  </si>
  <si>
    <t xml:space="preserve">建議不送審理由
(請簡述)</t>
  </si>
  <si>
    <t xml:space="preserve">案     名</t>
  </si>
  <si>
    <t xml:space="preserve">學制別</t>
  </si>
  <si>
    <t xml:space="preserve">增設/調整</t>
  </si>
  <si>
    <t xml:space="preserve">曾經送審
案名</t>
  </si>
  <si>
    <t xml:space="preserve">三、師資培育學系增設/調整案</t>
  </si>
  <si>
    <t xml:space="preserve">本表一校一表，一式2份。</t>
  </si>
  <si>
    <t xml:space="preserve">承辦人：　　　                  承辦主管：　　　                  校長：</t>
  </si>
  <si>
    <t xml:space="preserve">表4：擬增聘師資之途徑與規劃表</t>
  </si>
  <si>
    <t xml:space="preserve">＊本表僅適用於申設獨立研究所</t>
  </si>
  <si>
    <t xml:space="preserve">擬增聘專任師資○員，其中副教授以上者○員，助理教授或具博士學位者○員；兼任師資○員。</t>
  </si>
  <si>
    <r>
      <rPr>
        <b val="true"/>
        <sz val="10"/>
        <color rgb="FF0000FF"/>
        <rFont val="新細明體"/>
        <family val="2"/>
        <charset val="136"/>
      </rPr>
      <t xml:space="preserve">○○</t>
    </r>
    <r>
      <rPr>
        <b val="true"/>
        <sz val="10"/>
        <color rgb="FF0000FF"/>
        <rFont val="微軟正黑體"/>
        <family val="2"/>
        <charset val="136"/>
      </rPr>
      <t xml:space="preserve">學程</t>
    </r>
  </si>
  <si>
    <t xml:space="preserve">二、基本資料：調整方式</t>
  </si>
  <si>
    <t xml:space="preserve">(1)學院改隸</t>
  </si>
  <si>
    <t xml:space="preserve">申請類別</t>
  </si>
  <si>
    <t xml:space="preserve">原隸屬學院</t>
  </si>
  <si>
    <t xml:space="preserve">改隸後學院</t>
  </si>
  <si>
    <t xml:space="preserve">申請調整單位</t>
  </si>
  <si>
    <t xml:space="preserve">他校相近系所隸屬學院實例</t>
  </si>
  <si>
    <t xml:space="preserve">學院改隸</t>
  </si>
  <si>
    <t xml:space="preserve">國教處</t>
  </si>
  <si>
    <t xml:space="preserve">民生學院</t>
  </si>
  <si>
    <t xml:space="preserve">品牌與時尚經營管理碩士學位學程</t>
  </si>
  <si>
    <r>
      <rPr>
        <b val="true"/>
        <sz val="12"/>
        <color rgb="FF0000FF"/>
        <rFont val="微軟正黑體"/>
        <family val="2"/>
        <charset val="136"/>
      </rPr>
      <t xml:space="preserve">文化-商學院</t>
    </r>
    <r>
      <rPr>
        <sz val="12"/>
        <color theme="1"/>
        <rFont val="微軟正黑體"/>
        <family val="2"/>
        <charset val="136"/>
      </rPr>
      <t xml:space="preserve">-時尚與創意產業品牌建構及經營管理學士學位學程
</t>
    </r>
    <r>
      <rPr>
        <b val="true"/>
        <sz val="12"/>
        <color rgb="FF0000FF"/>
        <rFont val="微軟正黑體"/>
        <family val="2"/>
        <charset val="136"/>
      </rPr>
      <t xml:space="preserve">實踐-文化與創意學院</t>
    </r>
    <r>
      <rPr>
        <sz val="12"/>
        <color theme="1"/>
        <rFont val="微軟正黑體"/>
        <family val="2"/>
        <charset val="136"/>
      </rPr>
      <t xml:space="preserve">-時尚設計學系
……etc.</t>
    </r>
  </si>
  <si>
    <t xml:space="preserve">(2)學系更名</t>
  </si>
  <si>
    <t xml:space="preserve">原系所名稱</t>
  </si>
  <si>
    <t xml:space="preserve">修正後名稱</t>
  </si>
  <si>
    <t xml:space="preserve">他校相近系所名稱實例</t>
  </si>
  <si>
    <t xml:space="preserve">保險學系</t>
  </si>
  <si>
    <t xml:space="preserve">風險管理及保險學系</t>
  </si>
  <si>
    <r>
      <rPr>
        <b val="true"/>
        <sz val="12"/>
        <color rgb="FF0000FF"/>
        <rFont val="微軟正黑體"/>
        <family val="2"/>
        <charset val="136"/>
      </rPr>
      <t xml:space="preserve">政大-商學院</t>
    </r>
    <r>
      <rPr>
        <sz val="12"/>
        <color theme="1"/>
        <rFont val="微軟正黑體"/>
        <family val="2"/>
        <charset val="136"/>
      </rPr>
      <t xml:space="preserve">-風險管理及保險學系
</t>
    </r>
    <r>
      <rPr>
        <b val="true"/>
        <sz val="12"/>
        <color rgb="FF0000FF"/>
        <rFont val="微軟正黑體"/>
        <family val="2"/>
        <charset val="136"/>
      </rPr>
      <t xml:space="preserve">逢甲-金融學院</t>
    </r>
    <r>
      <rPr>
        <sz val="12"/>
        <color theme="1"/>
        <rFont val="微軟正黑體"/>
        <family val="2"/>
        <charset val="136"/>
      </rPr>
      <t xml:space="preserve">-風險管理及保險學系</t>
    </r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</si>
</sst>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 ?/?"/>
    <numFmt numFmtId="166" formatCode="0.00"/>
    <numFmt numFmtId="167" formatCode="0%"/>
    <numFmt numFmtId="168" formatCode="0.00%"/>
    <numFmt numFmtId="169" formatCode="_-* #,##0.00_-;\-* #,##0.00_-;_-* \-??_-;_-@_-"/>
    <numFmt numFmtId="170" formatCode="_-* #,##0_-;\-* #,##0_-;_-* \-??_-;_-@_-"/>
  </numFmts>
  <fonts count="71">
    <font>
      <sz val="12"/>
      <color theme="1"/>
      <name val="新細明體"/>
      <family val="2"/>
      <charset val="136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新細明體"/>
      <family val="1"/>
      <charset val="136"/>
    </font>
    <font>
      <sz val="12"/>
      <color theme="1"/>
      <name val="微軟正黑體"/>
      <family val="2"/>
      <charset val="136"/>
    </font>
    <font>
      <b val="true"/>
      <sz val="15"/>
      <color rgb="FFC00000"/>
      <name val="微軟正黑體"/>
      <family val="2"/>
      <charset val="136"/>
    </font>
    <font>
      <b val="true"/>
      <sz val="12"/>
      <color rgb="FF0000FF"/>
      <name val="微軟正黑體"/>
      <family val="2"/>
      <charset val="136"/>
    </font>
    <font>
      <b val="true"/>
      <sz val="12"/>
      <color rgb="FFFF0000"/>
      <name val="微軟正黑體"/>
      <family val="2"/>
      <charset val="136"/>
    </font>
    <font>
      <sz val="11"/>
      <color theme="1"/>
      <name val="微軟正黑體"/>
      <family val="2"/>
      <charset val="136"/>
    </font>
    <font>
      <b val="true"/>
      <sz val="14"/>
      <color theme="9" tint="-0.25"/>
      <name val="微軟正黑體"/>
      <family val="2"/>
      <charset val="136"/>
    </font>
    <font>
      <sz val="12"/>
      <color theme="9" tint="-0.25"/>
      <name val="新細明體"/>
      <family val="2"/>
      <charset val="136"/>
    </font>
    <font>
      <sz val="12"/>
      <color theme="9" tint="-0.25"/>
      <name val="微軟正黑體"/>
      <family val="2"/>
      <charset val="136"/>
    </font>
    <font>
      <sz val="11"/>
      <color rgb="FFC00000"/>
      <name val="微軟正黑體"/>
      <family val="2"/>
      <charset val="136"/>
    </font>
    <font>
      <sz val="12"/>
      <color rgb="FF0000FF"/>
      <name val="微軟正黑體"/>
      <family val="2"/>
      <charset val="136"/>
    </font>
    <font>
      <sz val="11"/>
      <color rgb="FF0000FF"/>
      <name val="微軟正黑體"/>
      <family val="2"/>
      <charset val="136"/>
    </font>
    <font>
      <b val="true"/>
      <sz val="14"/>
      <color rgb="FF0000FF"/>
      <name val="微軟正黑體"/>
      <family val="2"/>
      <charset val="136"/>
    </font>
    <font>
      <b val="true"/>
      <sz val="14"/>
      <color rgb="FFC00000"/>
      <name val="微軟正黑體"/>
      <family val="2"/>
      <charset val="136"/>
    </font>
    <font>
      <sz val="12"/>
      <color theme="0" tint="-0.5"/>
      <name val="微軟正黑體"/>
      <family val="2"/>
      <charset val="136"/>
    </font>
    <font>
      <sz val="12"/>
      <color theme="0" tint="-0.5"/>
      <name val="新細明體"/>
      <family val="2"/>
      <charset val="136"/>
    </font>
    <font>
      <sz val="12"/>
      <color rgb="FFC00000"/>
      <name val="微軟正黑體"/>
      <family val="2"/>
      <charset val="136"/>
    </font>
    <font>
      <b val="true"/>
      <sz val="12"/>
      <color rgb="FFC00000"/>
      <name val="微軟正黑體"/>
      <family val="2"/>
      <charset val="136"/>
    </font>
    <font>
      <sz val="10"/>
      <color theme="0" tint="-0.5"/>
      <name val="微軟正黑體"/>
      <family val="2"/>
      <charset val="136"/>
    </font>
    <font>
      <sz val="9"/>
      <color theme="0" tint="-0.5"/>
      <name val="微軟正黑體"/>
      <family val="2"/>
      <charset val="136"/>
    </font>
    <font>
      <sz val="10"/>
      <color rgb="FF0000FF"/>
      <name val="微軟正黑體"/>
      <family val="2"/>
      <charset val="136"/>
    </font>
    <font>
      <sz val="11"/>
      <color rgb="FF0070C0"/>
      <name val="微軟正黑體"/>
      <family val="2"/>
      <charset val="136"/>
    </font>
    <font>
      <sz val="11"/>
      <color theme="1"/>
      <name val="新細明體"/>
      <family val="2"/>
      <charset val="136"/>
    </font>
    <font>
      <sz val="12"/>
      <color rgb="FF0070C0"/>
      <name val="微軟正黑體"/>
      <family val="2"/>
      <charset val="136"/>
    </font>
    <font>
      <sz val="10"/>
      <color rgb="FF0070C0"/>
      <name val="微軟正黑體"/>
      <family val="2"/>
      <charset val="136"/>
    </font>
    <font>
      <b val="true"/>
      <sz val="10.5"/>
      <color rgb="FF0000FF"/>
      <name val="微軟正黑體"/>
      <family val="2"/>
      <charset val="136"/>
    </font>
    <font>
      <b val="true"/>
      <sz val="14"/>
      <color rgb="FFFF0000"/>
      <name val="微軟正黑體"/>
      <family val="2"/>
      <charset val="136"/>
    </font>
    <font>
      <b val="true"/>
      <sz val="12"/>
      <color rgb="FF0070C0"/>
      <name val="微軟正黑體"/>
      <family val="2"/>
      <charset val="136"/>
    </font>
    <font>
      <b val="true"/>
      <sz val="16"/>
      <color rgb="FF0000FF"/>
      <name val="微軟正黑體"/>
      <family val="2"/>
      <charset val="136"/>
    </font>
    <font>
      <b val="true"/>
      <sz val="14"/>
      <name val="微軟正黑體"/>
      <family val="2"/>
      <charset val="136"/>
    </font>
    <font>
      <b val="true"/>
      <sz val="12"/>
      <name val="微軟正黑體"/>
      <family val="2"/>
      <charset val="136"/>
    </font>
    <font>
      <sz val="12"/>
      <name val="微軟正黑體"/>
      <family val="2"/>
      <charset val="136"/>
    </font>
    <font>
      <sz val="12"/>
      <color rgb="FF000000"/>
      <name val="微軟正黑體"/>
      <family val="2"/>
      <charset val="136"/>
    </font>
    <font>
      <b val="true"/>
      <sz val="14"/>
      <color theme="0"/>
      <name val="微軟正黑體"/>
      <family val="2"/>
      <charset val="136"/>
    </font>
    <font>
      <b val="true"/>
      <sz val="10"/>
      <color rgb="FF0000FF"/>
      <name val="微軟正黑體"/>
      <family val="2"/>
      <charset val="136"/>
    </font>
    <font>
      <b val="true"/>
      <sz val="10"/>
      <color rgb="FFFFE7E7"/>
      <name val="微軟正黑體"/>
      <family val="2"/>
      <charset val="136"/>
    </font>
    <font>
      <b val="true"/>
      <sz val="11"/>
      <color theme="1"/>
      <name val="微軟正黑體"/>
      <family val="2"/>
      <charset val="136"/>
    </font>
    <font>
      <sz val="10"/>
      <color theme="1"/>
      <name val="微軟正黑體"/>
      <family val="2"/>
      <charset val="136"/>
    </font>
    <font>
      <sz val="12"/>
      <color rgb="FF000000"/>
      <name val="新細明體"/>
      <family val="2"/>
      <charset val="136"/>
    </font>
    <font>
      <sz val="12"/>
      <color rgb="FF000000"/>
      <name val="新細明體"/>
      <family val="1"/>
      <charset val="136"/>
    </font>
    <font>
      <b val="true"/>
      <sz val="12"/>
      <color rgb="FF0000FF"/>
      <name val="新細明體"/>
      <family val="2"/>
      <charset val="136"/>
    </font>
    <font>
      <b val="true"/>
      <sz val="15"/>
      <color rgb="FF0000FF"/>
      <name val="微軟正黑體"/>
      <family val="2"/>
      <charset val="136"/>
    </font>
    <font>
      <sz val="12"/>
      <color theme="0" tint="-0.35"/>
      <name val="微軟正黑體"/>
      <family val="2"/>
      <charset val="136"/>
    </font>
    <font>
      <sz val="12"/>
      <color rgb="FF9C6500"/>
      <name val="新細明體"/>
      <family val="2"/>
      <charset val="136"/>
    </font>
    <font>
      <b val="true"/>
      <sz val="12"/>
      <color rgb="FF9C6500"/>
      <name val="微軟正黑體"/>
      <family val="2"/>
      <charset val="136"/>
    </font>
    <font>
      <sz val="14"/>
      <color theme="1"/>
      <name val="微軟正黑體"/>
      <family val="2"/>
      <charset val="136"/>
    </font>
    <font>
      <sz val="12"/>
      <color rgb="FF9C6500"/>
      <name val="微軟正黑體"/>
      <family val="2"/>
      <charset val="136"/>
    </font>
    <font>
      <sz val="12"/>
      <color theme="0"/>
      <name val="微軟正黑體"/>
      <family val="2"/>
      <charset val="136"/>
    </font>
    <font>
      <b val="true"/>
      <sz val="12"/>
      <color rgb="FFFFE7E7"/>
      <name val="微軟正黑體"/>
      <family val="2"/>
      <charset val="136"/>
    </font>
    <font>
      <sz val="15"/>
      <color theme="1"/>
      <name val="微軟正黑體"/>
      <family val="2"/>
      <charset val="136"/>
    </font>
    <font>
      <b val="true"/>
      <sz val="12"/>
      <color rgb="FF7030A0"/>
      <name val="微軟正黑體"/>
      <family val="2"/>
      <charset val="136"/>
    </font>
    <font>
      <b val="true"/>
      <sz val="10"/>
      <color rgb="FF0070C0"/>
      <name val="微軟正黑體"/>
      <family val="2"/>
      <charset val="136"/>
    </font>
    <font>
      <b val="true"/>
      <sz val="12"/>
      <color theme="1"/>
      <name val="微軟正黑體"/>
      <family val="2"/>
      <charset val="136"/>
    </font>
    <font>
      <b val="true"/>
      <sz val="11"/>
      <color rgb="FFFFE7E7"/>
      <name val="微軟正黑體"/>
      <family val="2"/>
      <charset val="136"/>
    </font>
    <font>
      <sz val="10"/>
      <color rgb="FFFF0000"/>
      <name val="微軟正黑體"/>
      <family val="2"/>
      <charset val="136"/>
    </font>
    <font>
      <sz val="9"/>
      <color theme="1"/>
      <name val="微軟正黑體"/>
      <family val="2"/>
      <charset val="136"/>
    </font>
    <font>
      <b val="true"/>
      <sz val="13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sz val="12"/>
      <color theme="2" tint="-0.25"/>
      <name val="微軟正黑體"/>
      <family val="2"/>
      <charset val="136"/>
    </font>
    <font>
      <b val="true"/>
      <u val="single"/>
      <sz val="14"/>
      <name val="微軟正黑體"/>
      <family val="2"/>
      <charset val="136"/>
    </font>
    <font>
      <b val="true"/>
      <sz val="13"/>
      <color rgb="FF000000"/>
      <name val="微軟正黑體"/>
      <family val="2"/>
      <charset val="136"/>
    </font>
    <font>
      <b val="true"/>
      <sz val="13"/>
      <color rgb="FFFF0000"/>
      <name val="微軟正黑體"/>
      <family val="2"/>
      <charset val="136"/>
    </font>
    <font>
      <b val="true"/>
      <u val="single"/>
      <sz val="13"/>
      <color rgb="FFFF0000"/>
      <name val="微軟正黑體"/>
      <family val="2"/>
      <charset val="136"/>
    </font>
    <font>
      <sz val="13"/>
      <name val="微軟正黑體"/>
      <family val="2"/>
      <charset val="136"/>
    </font>
    <font>
      <sz val="10"/>
      <color rgb="FF000000"/>
      <name val="新細明體"/>
      <family val="2"/>
      <charset val="136"/>
    </font>
    <font>
      <sz val="10"/>
      <color rgb="FF000000"/>
      <name val="新細明體"/>
      <family val="1"/>
      <charset val="136"/>
    </font>
    <font>
      <b val="true"/>
      <sz val="10"/>
      <color rgb="FF0000FF"/>
      <name val="新細明體"/>
      <family val="2"/>
      <charset val="136"/>
    </font>
  </fonts>
  <fills count="21">
    <fill>
      <patternFill patternType="none"/>
    </fill>
    <fill>
      <patternFill patternType="gray125"/>
    </fill>
    <fill>
      <patternFill patternType="solid">
        <fgColor theme="4" tint="0.7999"/>
        <bgColor rgb="FFE2F0D9"/>
      </patternFill>
    </fill>
    <fill>
      <patternFill patternType="solid">
        <fgColor rgb="FFFFEB9C"/>
        <bgColor rgb="FFFFE699"/>
      </patternFill>
    </fill>
    <fill>
      <patternFill patternType="solid">
        <fgColor theme="9" tint="0.3999"/>
        <bgColor rgb="FFAFABAB"/>
      </patternFill>
    </fill>
    <fill>
      <patternFill patternType="solid">
        <fgColor theme="5" tint="0.3999"/>
        <bgColor rgb="FFF8CBAD"/>
      </patternFill>
    </fill>
    <fill>
      <patternFill patternType="solid">
        <fgColor rgb="FFCCFFCC"/>
        <bgColor rgb="FFCCFFFF"/>
      </patternFill>
    </fill>
    <fill>
      <patternFill patternType="solid">
        <fgColor rgb="FFFF99CC"/>
        <bgColor rgb="FFF4B183"/>
      </patternFill>
    </fill>
    <fill>
      <patternFill patternType="solid">
        <fgColor rgb="FFFFFF99"/>
        <bgColor rgb="FFFFEB9C"/>
      </patternFill>
    </fill>
    <fill>
      <patternFill patternType="solid">
        <fgColor rgb="FFFFFFCC"/>
        <bgColor rgb="FFFFF2CC"/>
      </patternFill>
    </fill>
    <fill>
      <patternFill patternType="solid">
        <fgColor theme="5" tint="0.5999"/>
        <bgColor rgb="FFFFE699"/>
      </patternFill>
    </fill>
    <fill>
      <patternFill patternType="solid">
        <fgColor theme="0" tint="-0.05"/>
        <bgColor rgb="FFFFEBEB"/>
      </patternFill>
    </fill>
    <fill>
      <patternFill patternType="solid">
        <fgColor theme="5" tint="0.7999"/>
        <bgColor rgb="FFFFE7E7"/>
      </patternFill>
    </fill>
    <fill>
      <patternFill patternType="solid">
        <fgColor theme="9" tint="0.7999"/>
        <bgColor rgb="FFDEEBF7"/>
      </patternFill>
    </fill>
    <fill>
      <patternFill patternType="solid">
        <fgColor theme="7"/>
        <bgColor rgb="FFF4B183"/>
      </patternFill>
    </fill>
    <fill>
      <patternFill patternType="solid">
        <fgColor rgb="FFFFFF00"/>
        <bgColor rgb="FFFFC000"/>
      </patternFill>
    </fill>
    <fill>
      <patternFill patternType="solid">
        <fgColor rgb="FF99FFCC"/>
        <bgColor rgb="FFCCFFCC"/>
      </patternFill>
    </fill>
    <fill>
      <patternFill patternType="solid">
        <fgColor rgb="FFFFE7E7"/>
        <bgColor rgb="FFFFEBEB"/>
      </patternFill>
    </fill>
    <fill>
      <patternFill patternType="solid">
        <fgColor theme="7" tint="0.5999"/>
        <bgColor rgb="FFFFEB9C"/>
      </patternFill>
    </fill>
    <fill>
      <patternFill patternType="solid">
        <fgColor theme="7" tint="0.7999"/>
        <bgColor rgb="FFFFFFCC"/>
      </patternFill>
    </fill>
    <fill>
      <patternFill patternType="solid">
        <fgColor rgb="FFCCFFFF"/>
        <bgColor rgb="FFCCFFCC"/>
      </patternFill>
    </fill>
  </fills>
  <borders count="86">
    <border diagonalUp="false" diagonalDown="false">
      <left/>
      <right/>
      <top/>
      <bottom/>
      <diagonal/>
    </border>
    <border diagonalUp="false" diagonalDown="false">
      <left style="thick"/>
      <right style="medium"/>
      <top style="thick"/>
      <bottom style="medium"/>
      <diagonal/>
    </border>
    <border diagonalUp="false" diagonalDown="false">
      <left/>
      <right style="thin"/>
      <top style="thick"/>
      <bottom style="medium"/>
      <diagonal/>
    </border>
    <border diagonalUp="false" diagonalDown="false">
      <left style="thin"/>
      <right style="thin"/>
      <top style="thick"/>
      <bottom style="medium"/>
      <diagonal/>
    </border>
    <border diagonalUp="false" diagonalDown="false">
      <left style="thin"/>
      <right/>
      <top style="thick"/>
      <bottom style="medium"/>
      <diagonal/>
    </border>
    <border diagonalUp="false" diagonalDown="false">
      <left style="thick">
        <color rgb="FFC00000"/>
      </left>
      <right style="thin"/>
      <top style="thick">
        <color rgb="FFC00000"/>
      </top>
      <bottom style="medium"/>
      <diagonal/>
    </border>
    <border diagonalUp="false" diagonalDown="false">
      <left style="thin">
        <color theme="1"/>
      </left>
      <right style="thin">
        <color theme="1"/>
      </right>
      <top style="thick">
        <color rgb="FFC00000"/>
      </top>
      <bottom style="medium"/>
      <diagonal/>
    </border>
    <border diagonalUp="false" diagonalDown="false">
      <left style="thin">
        <color theme="1"/>
      </left>
      <right style="thick">
        <color rgb="FFC00000"/>
      </right>
      <top style="thick">
        <color rgb="FFC00000"/>
      </top>
      <bottom style="medium"/>
      <diagonal/>
    </border>
    <border diagonalUp="false" diagonalDown="false">
      <left style="thick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ck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ck">
        <color rgb="FFC00000"/>
      </right>
      <top style="thin"/>
      <bottom style="thin"/>
      <diagonal/>
    </border>
    <border diagonalUp="false" diagonalDown="false">
      <left style="thick">
        <color rgb="FFC00000"/>
      </left>
      <right style="thin"/>
      <top style="thin"/>
      <bottom style="thin"/>
      <diagonal/>
    </border>
    <border diagonalUp="false" diagonalDown="false">
      <left style="thick">
        <color rgb="FFC00000"/>
      </left>
      <right style="thin">
        <color theme="1"/>
      </right>
      <top style="medium"/>
      <bottom style="thin">
        <color theme="1"/>
      </bottom>
      <diagonal/>
    </border>
    <border diagonalUp="false" diagonalDown="false">
      <left style="thin">
        <color theme="1"/>
      </left>
      <right style="thick">
        <color rgb="FFC00000"/>
      </right>
      <top style="medium"/>
      <bottom style="thin">
        <color theme="1"/>
      </bottom>
      <diagonal/>
    </border>
    <border diagonalUp="false" diagonalDown="false">
      <left style="thick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ck">
        <color rgb="FFC00000"/>
      </right>
      <top/>
      <bottom style="thin"/>
      <diagonal/>
    </border>
    <border diagonalUp="false" diagonalDown="false">
      <left style="thick">
        <color rgb="FFC00000"/>
      </left>
      <right style="thin">
        <color theme="1"/>
      </right>
      <top/>
      <bottom style="thin"/>
      <diagonal/>
    </border>
    <border diagonalUp="false" diagonalDown="false">
      <left style="thick"/>
      <right/>
      <top style="thin"/>
      <bottom style="thin"/>
      <diagonal/>
    </border>
    <border diagonalUp="false" diagonalDown="false">
      <left style="thick">
        <color rgb="FFC00000"/>
      </left>
      <right style="thin"/>
      <top style="thin"/>
      <bottom/>
      <diagonal/>
    </border>
    <border diagonalUp="false" diagonalDown="false">
      <left style="thin">
        <color theme="1"/>
      </left>
      <right style="thin">
        <color theme="1"/>
      </right>
      <top style="thin"/>
      <bottom/>
      <diagonal/>
    </border>
    <border diagonalUp="false" diagonalDown="false">
      <left style="thin">
        <color theme="1"/>
      </left>
      <right style="thick">
        <color rgb="FFC00000"/>
      </right>
      <top style="thin"/>
      <bottom/>
      <diagonal/>
    </border>
    <border diagonalUp="false" diagonalDown="false">
      <left style="thick"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ck"/>
      <right/>
      <top style="thin"/>
      <bottom style="thick"/>
      <diagonal/>
    </border>
    <border diagonalUp="false" diagonalDown="false">
      <left style="thin"/>
      <right style="thin"/>
      <top style="thin"/>
      <bottom style="thick"/>
      <diagonal/>
    </border>
    <border diagonalUp="false" diagonalDown="false">
      <left style="thin"/>
      <right style="thick">
        <color rgb="FFC00000"/>
      </right>
      <top style="thin"/>
      <bottom style="thick"/>
      <diagonal/>
    </border>
    <border diagonalUp="false" diagonalDown="false">
      <left style="thick">
        <color rgb="FFC00000"/>
      </left>
      <right style="thin"/>
      <top style="thin"/>
      <bottom style="thick">
        <color rgb="FFC00000"/>
      </bottom>
      <diagonal/>
    </border>
    <border diagonalUp="false" diagonalDown="false">
      <left style="thin">
        <color theme="1"/>
      </left>
      <right style="thin">
        <color theme="1"/>
      </right>
      <top style="thin"/>
      <bottom style="thick">
        <color rgb="FFC00000"/>
      </bottom>
      <diagonal/>
    </border>
    <border diagonalUp="false" diagonalDown="false">
      <left style="thin">
        <color theme="1"/>
      </left>
      <right style="thick">
        <color rgb="FFC00000"/>
      </right>
      <top style="thin"/>
      <bottom style="thick">
        <color rgb="FFC00000"/>
      </bottom>
      <diagonal/>
    </border>
    <border diagonalUp="false" diagonalDown="false">
      <left style="thick">
        <color rgb="FF0000FF"/>
      </left>
      <right style="thin"/>
      <top style="thick">
        <color rgb="FF0000FF"/>
      </top>
      <bottom style="thick">
        <color rgb="FF0000FF"/>
      </bottom>
      <diagonal/>
    </border>
    <border diagonalUp="false" diagonalDown="false">
      <left style="thin"/>
      <right style="thin"/>
      <top style="thick">
        <color rgb="FF0000FF"/>
      </top>
      <bottom style="thick">
        <color rgb="FF0000FF"/>
      </bottom>
      <diagonal/>
    </border>
    <border diagonalUp="false" diagonalDown="false">
      <left style="thin"/>
      <right/>
      <top style="thick">
        <color rgb="FF0000FF"/>
      </top>
      <bottom style="thick">
        <color rgb="FF0000FF"/>
      </bottom>
      <diagonal/>
    </border>
    <border diagonalUp="false" diagonalDown="false"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 diagonalUp="false" diagonalDown="true">
      <left style="thin"/>
      <right style="thin"/>
      <top style="thin"/>
      <bottom style="thin"/>
      <diagonal style="dashed"/>
    </border>
    <border diagonalUp="false" diagonalDown="true">
      <left style="thin"/>
      <right style="thin"/>
      <top style="thin"/>
      <bottom/>
      <diagonal style="dashed"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true">
      <left style="thick">
        <color rgb="FFFF0000"/>
      </left>
      <right/>
      <top style="thick">
        <color rgb="FFFF0000"/>
      </top>
      <bottom style="thin"/>
      <diagonal style="dashed"/>
    </border>
    <border diagonalUp="false" diagonalDown="true">
      <left style="thick">
        <color rgb="FFFF0000"/>
      </left>
      <right style="thin"/>
      <top style="thick">
        <color rgb="FFFF0000"/>
      </top>
      <bottom style="thin"/>
      <diagonal style="dashed"/>
    </border>
    <border diagonalUp="false" diagonalDown="false">
      <left style="thick">
        <color rgb="FF0000FF"/>
      </left>
      <right style="thin">
        <color theme="1"/>
      </right>
      <top style="thick">
        <color rgb="FF0000FF"/>
      </top>
      <bottom style="thin"/>
      <diagonal/>
    </border>
    <border diagonalUp="false" diagonalDown="false">
      <left style="thin">
        <color theme="1"/>
      </left>
      <right style="thin">
        <color theme="1"/>
      </right>
      <top style="thick">
        <color rgb="FF0000FF"/>
      </top>
      <bottom style="thin"/>
      <diagonal/>
    </border>
    <border diagonalUp="false" diagonalDown="false">
      <left style="thin">
        <color theme="1"/>
      </left>
      <right style="thick">
        <color rgb="FF0000FF"/>
      </right>
      <top style="thick">
        <color rgb="FF0000FF"/>
      </top>
      <bottom style="thin"/>
      <diagonal/>
    </border>
    <border diagonalUp="false" diagonalDown="false">
      <left style="thick">
        <color rgb="FF0000FF"/>
      </left>
      <right style="thin"/>
      <top style="thin"/>
      <bottom style="thin"/>
      <diagonal/>
    </border>
    <border diagonalUp="false" diagonalDown="false">
      <left style="thin"/>
      <right style="thick">
        <color rgb="FF0000FF"/>
      </right>
      <top style="thin"/>
      <bottom style="thin"/>
      <diagonal/>
    </border>
    <border diagonalUp="false" diagonalDown="true">
      <left style="thin"/>
      <right style="thick">
        <color rgb="FF0000FF"/>
      </right>
      <top style="thin"/>
      <bottom style="thin"/>
      <diagonal style="dashed"/>
    </border>
    <border diagonalUp="false" diagonalDown="false">
      <left/>
      <right style="thin"/>
      <top style="thin"/>
      <bottom style="thick">
        <color rgb="FF0000FF"/>
      </bottom>
      <diagonal/>
    </border>
    <border diagonalUp="false" diagonalDown="false">
      <left style="thin"/>
      <right style="thin"/>
      <top style="thin"/>
      <bottom style="thick">
        <color rgb="FF0000FF"/>
      </bottom>
      <diagonal/>
    </border>
    <border diagonalUp="false" diagonalDown="false">
      <left style="thin"/>
      <right style="thick">
        <color rgb="FF0000FF"/>
      </right>
      <top style="thin"/>
      <bottom style="thick">
        <color rgb="FF0000FF"/>
      </bottom>
      <diagonal/>
    </border>
    <border diagonalUp="false" diagonalDown="false">
      <left style="thin"/>
      <right style="thick">
        <color rgb="FFFF0000"/>
      </right>
      <top style="thick">
        <color rgb="FF0000FF"/>
      </top>
      <bottom style="thin"/>
      <diagonal/>
    </border>
    <border diagonalUp="false" diagonalDown="false">
      <left style="thin"/>
      <right style="thick">
        <color rgb="FFFF0000"/>
      </right>
      <top style="thin"/>
      <bottom style="thin"/>
      <diagonal/>
    </border>
    <border diagonalUp="false" diagonalDown="false">
      <left style="thick">
        <color rgb="FF0000FF"/>
      </left>
      <right style="thin"/>
      <top style="thin"/>
      <bottom style="thick">
        <color rgb="FF0000FF"/>
      </bottom>
      <diagonal/>
    </border>
    <border diagonalUp="false" diagonalDown="false">
      <left style="thin"/>
      <right style="thick">
        <color rgb="FFFF0000"/>
      </right>
      <top style="thin"/>
      <bottom style="thick">
        <color rgb="FF0000FF"/>
      </bottom>
      <diagonal/>
    </border>
    <border diagonalUp="false" diagonalDown="false">
      <left style="thin"/>
      <right style="thick">
        <color rgb="FFFF0000"/>
      </right>
      <top/>
      <bottom style="thin">
        <color theme="1"/>
      </bottom>
      <diagonal/>
    </border>
    <border diagonalUp="false" diagonalDown="false">
      <left style="thin"/>
      <right style="thick">
        <color rgb="FFFF0000"/>
      </right>
      <top style="thin">
        <color theme="1"/>
      </top>
      <bottom/>
      <diagonal/>
    </border>
    <border diagonalUp="false" diagonalDown="true"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 style="dashed">
        <color rgb="FFFF0000"/>
      </diagonal>
    </border>
    <border diagonalUp="false" diagonalDown="true">
      <left style="thick">
        <color rgb="FFFF0000"/>
      </left>
      <right style="thick">
        <color rgb="FFFF0000"/>
      </right>
      <top/>
      <bottom style="thick">
        <color rgb="FFFF0000"/>
      </bottom>
      <diagonal style="dashed">
        <color rgb="FFFF0000"/>
      </diagonal>
    </border>
    <border diagonalUp="false" diagonalDown="false"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 diagonalUp="false" diagonalDown="true">
      <left style="thin"/>
      <right style="thin"/>
      <top style="thin"/>
      <bottom style="thin"/>
      <diagonal style="thin"/>
    </border>
    <border diagonalUp="false" diagonalDown="false">
      <left style="thick">
        <color rgb="FFFF0000"/>
      </left>
      <right style="thin"/>
      <top style="thick">
        <color rgb="FFFF0000"/>
      </top>
      <bottom style="thick">
        <color rgb="FFFF0000"/>
      </bottom>
      <diagonal/>
    </border>
    <border diagonalUp="false" diagonalDown="false">
      <left style="thin"/>
      <right style="thin"/>
      <top style="thick">
        <color rgb="FFFF0000"/>
      </top>
      <bottom style="thin"/>
      <diagonal/>
    </border>
    <border diagonalUp="false" diagonalDown="false">
      <left style="thin"/>
      <right style="thick">
        <color rgb="FFFF0000"/>
      </right>
      <top style="thick">
        <color rgb="FFFF0000"/>
      </top>
      <bottom style="thin"/>
      <diagonal/>
    </border>
    <border diagonalUp="false" diagonalDown="false">
      <left style="thin"/>
      <right style="thin"/>
      <top style="thin"/>
      <bottom style="thick">
        <color rgb="FFFF0000"/>
      </bottom>
      <diagonal/>
    </border>
    <border diagonalUp="false" diagonalDown="false">
      <left style="thin"/>
      <right style="thick">
        <color rgb="FFFF0000"/>
      </right>
      <top style="thin"/>
      <bottom style="thick">
        <color rgb="FFFF0000"/>
      </bottom>
      <diagonal/>
    </border>
    <border diagonalUp="false" diagonalDown="false">
      <left style="thick">
        <color rgb="FF0000FF"/>
      </left>
      <right style="thick">
        <color rgb="FF0000FF"/>
      </right>
      <top style="thick">
        <color rgb="FF0000FF"/>
      </top>
      <bottom style="thin"/>
      <diagonal/>
    </border>
    <border diagonalUp="false" diagonalDown="false">
      <left style="thick">
        <color rgb="FF0000FF"/>
      </left>
      <right style="thick">
        <color rgb="FF0000FF"/>
      </right>
      <top style="thick">
        <color rgb="FF0000FF"/>
      </top>
      <bottom style="thick">
        <color rgb="FF0000FF"/>
      </bottom>
      <diagonal/>
    </border>
    <border diagonalUp="false" diagonalDown="false">
      <left style="thick">
        <color rgb="FF0000FF"/>
      </left>
      <right style="thin"/>
      <top style="thick">
        <color rgb="FF0000FF"/>
      </top>
      <bottom style="thick">
        <color rgb="FFFF0000"/>
      </bottom>
      <diagonal/>
    </border>
    <border diagonalUp="false" diagonalDown="false">
      <left style="thin"/>
      <right style="thin"/>
      <top style="thick">
        <color rgb="FF0000FF"/>
      </top>
      <bottom style="thick">
        <color rgb="FFFF0000"/>
      </bottom>
      <diagonal/>
    </border>
    <border diagonalUp="false" diagonalDown="false">
      <left style="thin"/>
      <right style="thick">
        <color rgb="FF0000FF"/>
      </right>
      <top style="thick">
        <color rgb="FF0000FF"/>
      </top>
      <bottom style="thick">
        <color rgb="FFFF0000"/>
      </bottom>
      <diagonal/>
    </border>
    <border diagonalUp="false" diagonalDown="false">
      <left style="thick">
        <color rgb="FFFF0000"/>
      </left>
      <right style="thin"/>
      <top style="thick">
        <color rgb="FFFF0000"/>
      </top>
      <bottom style="thin"/>
      <diagonal/>
    </border>
    <border diagonalUp="false" diagonalDown="false">
      <left style="thick">
        <color rgb="FFFF0000"/>
      </left>
      <right style="thin"/>
      <top style="thin"/>
      <bottom style="thin"/>
      <diagonal/>
    </border>
    <border diagonalUp="false" diagonalDown="false">
      <left style="thick">
        <color rgb="FFFF0000"/>
      </left>
      <right style="thin"/>
      <top style="thin"/>
      <bottom style="thick">
        <color rgb="FFFF0000"/>
      </bottom>
      <diagonal/>
    </border>
    <border diagonalUp="false" diagonalDown="false">
      <left style="thick">
        <color rgb="FFFF0000"/>
      </left>
      <right style="medium">
        <color rgb="FFFF0000"/>
      </right>
      <top style="thick">
        <color rgb="FFFF0000"/>
      </top>
      <bottom style="thin"/>
      <diagonal/>
    </border>
    <border diagonalUp="false" diagonalDown="false">
      <left style="medium">
        <color rgb="FFFF0000"/>
      </left>
      <right style="thick">
        <color rgb="FFFF0000"/>
      </right>
      <top style="thick">
        <color rgb="FFFF0000"/>
      </top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ck">
        <color rgb="FFFF0000"/>
      </left>
      <right style="thick">
        <color rgb="FFFF0000"/>
      </right>
      <top style="thick">
        <color rgb="FFFF0000"/>
      </top>
      <bottom style="thin"/>
      <diagonal/>
    </border>
    <border diagonalUp="false" diagonalDown="false">
      <left style="thick">
        <color rgb="FFFF0000"/>
      </left>
      <right style="medium">
        <color rgb="FFFF0000"/>
      </right>
      <top style="thin"/>
      <bottom style="thin"/>
      <diagonal/>
    </border>
    <border diagonalUp="false" diagonalDown="false">
      <left style="medium">
        <color rgb="FFFF0000"/>
      </left>
      <right style="thick">
        <color rgb="FFFF0000"/>
      </right>
      <top style="thin"/>
      <bottom style="thin"/>
      <diagonal/>
    </border>
    <border diagonalUp="false" diagonalDown="false">
      <left style="thick">
        <color rgb="FFFF0000"/>
      </left>
      <right style="thick">
        <color rgb="FFFF0000"/>
      </right>
      <top style="thin"/>
      <bottom style="thin"/>
      <diagonal/>
    </border>
    <border diagonalUp="false" diagonalDown="false">
      <left style="thick">
        <color rgb="FFFF0000"/>
      </left>
      <right style="medium">
        <color rgb="FFFF0000"/>
      </right>
      <top style="thin"/>
      <bottom style="thick">
        <color rgb="FFFF0000"/>
      </bottom>
      <diagonal/>
    </border>
    <border diagonalUp="false" diagonalDown="false">
      <left style="medium">
        <color rgb="FFFF0000"/>
      </left>
      <right style="thick">
        <color rgb="FFFF0000"/>
      </right>
      <top style="thin"/>
      <bottom style="thick">
        <color rgb="FFFF0000"/>
      </bottom>
      <diagonal/>
    </border>
    <border diagonalUp="false" diagonalDown="false">
      <left style="thick">
        <color rgb="FFFF0000"/>
      </left>
      <right style="thick">
        <color rgb="FFFF0000"/>
      </right>
      <top style="thin"/>
      <bottom style="thick">
        <color rgb="FFFF0000"/>
      </bottom>
      <diagonal/>
    </border>
  </borders>
  <cellStyleXfs count="23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center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4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applyFont="true" applyBorder="false" applyAlignment="true" applyProtection="false">
      <alignment horizontal="general" vertical="center" textRotation="0" wrapText="false" indent="0" shrinkToFit="false"/>
    </xf>
    <xf numFmtId="164" fontId="47" fillId="3" borderId="0" applyFont="true" applyBorder="false" applyAlignment="true" applyProtection="false">
      <alignment horizontal="general" vertical="center" textRotation="0" wrapText="false" indent="0" shrinkToFit="false"/>
    </xf>
  </cellStyleXfs>
  <cellXfs count="349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5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5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6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6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7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8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8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8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2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1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9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9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2" shrinkToFit="false"/>
      <protection locked="true" hidden="false"/>
    </xf>
    <xf numFmtId="164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9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9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10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9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1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11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1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11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11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2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12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2" borderId="4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2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2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12" borderId="4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12" borderId="4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13" borderId="4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13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13" borderId="4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4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4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1" borderId="4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1" borderId="4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1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11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11" borderId="4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12" borderId="5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2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12" borderId="5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12" borderId="5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1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4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9" borderId="5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2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4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9" borderId="5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5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9" borderId="5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1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4" borderId="4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4" borderId="5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3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9" borderId="5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9" borderId="5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9" borderId="5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7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7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2" borderId="5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12" borderId="6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7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7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2" borderId="6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7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7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9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9" borderId="1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9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9" borderId="6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1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9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2" shrinkToFit="false"/>
      <protection locked="true" hidden="false"/>
    </xf>
    <xf numFmtId="164" fontId="14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4" fillId="0" borderId="0" xfId="2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5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3" fillId="0" borderId="36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5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2" shrinkToFit="false"/>
      <protection locked="true" hidden="false"/>
    </xf>
    <xf numFmtId="164" fontId="5" fillId="2" borderId="2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6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6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6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4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6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3" borderId="6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47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2" borderId="48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13" borderId="47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13" borderId="1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13" borderId="48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9" borderId="4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9" borderId="5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2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2" borderId="1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13" borderId="1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13" borderId="1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2" fillId="0" borderId="1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3" fillId="0" borderId="1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44" fillId="0" borderId="1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7" fillId="0" borderId="1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7" fillId="0" borderId="11" xfId="0" applyFont="true" applyBorder="true" applyAlignment="true" applyProtection="true">
      <alignment horizontal="left" vertical="top" textRotation="0" wrapText="true" indent="0" shrinkToFit="false" readingOrder="1"/>
      <protection locked="fals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3" borderId="1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9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0" fillId="3" borderId="1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1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1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3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6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7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4" fillId="18" borderId="7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4" fillId="18" borderId="7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4" fillId="18" borderId="7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5" fillId="9" borderId="7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9" borderId="6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31" fillId="9" borderId="64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9" borderId="6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5" fillId="9" borderId="7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9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31" fillId="9" borderId="1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9" borderId="5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19" borderId="7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19" borderId="6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7" fillId="19" borderId="66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19" borderId="6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" fillId="0" borderId="1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1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6" fillId="0" borderId="0" xfId="0" applyFont="true" applyBorder="false" applyAlignment="true" applyProtection="false">
      <alignment horizontal="left" vertical="center" textRotation="0" wrapText="false" indent="2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4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9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13" borderId="4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13" borderId="76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13" borderId="77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13" borderId="78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13" borderId="4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13" borderId="79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13" borderId="78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9" borderId="8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0" borderId="8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9" borderId="8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9" borderId="8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0" borderId="8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9" borderId="8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1" fillId="8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5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5" fillId="8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5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5" fillId="0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5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5" fillId="8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15" borderId="0" xfId="0" applyFont="true" applyBorder="false" applyAlignment="true" applyProtection="false">
      <alignment horizontal="left" vertical="center" textRotation="0" wrapText="false" indent="2" shrinkToFit="false"/>
      <protection locked="true" hidden="false"/>
    </xf>
    <xf numFmtId="164" fontId="35" fillId="1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1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5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2" shrinkToFit="false"/>
      <protection locked="true" hidden="false"/>
    </xf>
    <xf numFmtId="164" fontId="33" fillId="0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4" fillId="0" borderId="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3" fillId="0" borderId="36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6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5" fillId="0" borderId="1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5" fillId="0" borderId="1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1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1" fillId="0" borderId="11" xfId="20" applyFont="true" applyBorder="true" applyAlignment="true" applyProtection="false">
      <alignment horizontal="left" vertical="top" textRotation="0" wrapText="true" indent="2" shrinkToFit="false"/>
      <protection locked="true" hidden="false"/>
    </xf>
    <xf numFmtId="164" fontId="35" fillId="0" borderId="1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5" fillId="0" borderId="11" xfId="20" applyFont="true" applyBorder="true" applyAlignment="true" applyProtection="false">
      <alignment horizontal="left" vertical="top" textRotation="0" wrapText="true" indent="2" shrinkToFit="false"/>
      <protection locked="true" hidden="false"/>
    </xf>
    <xf numFmtId="164" fontId="35" fillId="0" borderId="0" xfId="20" applyFont="true" applyBorder="true" applyAlignment="true" applyProtection="false">
      <alignment horizontal="left" vertical="top" textRotation="0" wrapText="true" indent="2" shrinkToFit="false"/>
      <protection locked="true" hidden="false"/>
    </xf>
    <xf numFmtId="164" fontId="35" fillId="0" borderId="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5" fillId="0" borderId="0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40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36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7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0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8" fillId="0" borderId="1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69" fillId="0" borderId="1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70" fillId="0" borderId="1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38" fillId="0" borderId="1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38" fillId="0" borderId="11" xfId="0" applyFont="true" applyBorder="true" applyAlignment="true" applyProtection="true">
      <alignment horizontal="left" vertical="top" textRotation="0" wrapText="true" indent="0" shrinkToFit="false" readingOrder="1"/>
      <protection locked="fals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一般 2" xfId="20"/>
    <cellStyle name="Excel Built-in 20% - Accent1" xfId="21"/>
    <cellStyle name="Excel Built-in Neutral" xfId="22"/>
  </cellStyles>
  <dxfs count="35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b val="1"/>
        <i val="0"/>
        <color rgb="FFFF0000"/>
      </font>
    </dxf>
    <dxf>
      <font>
        <b val="1"/>
        <i val="0"/>
        <color rgb="FFFF0000"/>
      </font>
    </dxf>
    <dxf>
      <font>
        <b val="1"/>
        <i val="0"/>
        <color rgb="FFFF0000"/>
      </font>
      <fill>
        <patternFill>
          <bgColor rgb="FFFFEBEB"/>
        </patternFill>
      </fill>
    </dxf>
    <dxf>
      <font>
        <b val="1"/>
        <i val="0"/>
        <color rgb="FFFF0000"/>
      </font>
    </dxf>
    <dxf>
      <font>
        <b val="1"/>
        <i val="0"/>
        <color rgb="FFFF0000"/>
      </font>
    </dxf>
    <dxf>
      <font>
        <b val="1"/>
        <i val="0"/>
        <color rgb="FFFF0000"/>
      </font>
    </dxf>
    <dxf>
      <font>
        <b val="1"/>
        <i val="0"/>
        <color rgb="FF0000FF"/>
      </font>
      <fill>
        <patternFill>
          <bgColor rgb="FFCCFFCC"/>
        </patternFill>
      </fill>
    </dxf>
    <dxf>
      <font>
        <color rgb="FFFF0000"/>
      </font>
    </dxf>
    <dxf>
      <font>
        <b val="1"/>
        <i val="0"/>
        <color rgb="FFFF0000"/>
      </font>
    </dxf>
    <dxf>
      <font>
        <b val="1"/>
        <i val="0"/>
        <color rgb="FFFF0000"/>
      </font>
    </dxf>
    <dxf>
      <font>
        <b val="1"/>
        <i val="0"/>
        <color rgb="FFFF0000"/>
      </font>
    </dxf>
    <dxf>
      <font>
        <b val="1"/>
        <i val="0"/>
        <color rgb="FFFF0000"/>
      </font>
      <fill>
        <patternFill>
          <bgColor rgb="FFFFE7E7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F2F2F2"/>
      <rgbColor rgb="FFC00000"/>
      <rgbColor rgb="FF008000"/>
      <rgbColor rgb="FF000080"/>
      <rgbColor rgb="FF9C6500"/>
      <rgbColor rgb="FF800080"/>
      <rgbColor rgb="FF008080"/>
      <rgbColor rgb="FFAFABAB"/>
      <rgbColor rgb="FF808080"/>
      <rgbColor rgb="FFFFE7E7"/>
      <rgbColor rgb="FF7030A0"/>
      <rgbColor rgb="FFFFFFCC"/>
      <rgbColor rgb="FFCCFFFF"/>
      <rgbColor rgb="FF660066"/>
      <rgbColor rgb="FFF4B183"/>
      <rgbColor rgb="FF0070C0"/>
      <rgbColor rgb="FFE2F0D9"/>
      <rgbColor rgb="FF000080"/>
      <rgbColor rgb="FFFF00FF"/>
      <rgbColor rgb="FFFFEB9C"/>
      <rgbColor rgb="FFFFF2CC"/>
      <rgbColor rgb="FF800080"/>
      <rgbColor rgb="FF800000"/>
      <rgbColor rgb="FF008080"/>
      <rgbColor rgb="FF0000FF"/>
      <rgbColor rgb="FF00CCFF"/>
      <rgbColor rgb="FFDEEBF7"/>
      <rgbColor rgb="FFCCFFCC"/>
      <rgbColor rgb="FFFFFF99"/>
      <rgbColor rgb="FFA9D18E"/>
      <rgbColor rgb="FFFF99CC"/>
      <rgbColor rgb="FFFBE5D6"/>
      <rgbColor rgb="FFF8CBAD"/>
      <rgbColor rgb="FF3366FF"/>
      <rgbColor rgb="FF99FFCC"/>
      <rgbColor rgb="FF70AD47"/>
      <rgbColor rgb="FFFFC000"/>
      <rgbColor rgb="FFFFE699"/>
      <rgbColor rgb="FFED7D31"/>
      <rgbColor rgb="FFFFEBEB"/>
      <rgbColor rgb="FFA6A6A6"/>
      <rgbColor rgb="FF003366"/>
      <rgbColor rgb="FF548235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worksheet" Target="worksheets/sheet12.xml"/><Relationship Id="rId15" Type="http://schemas.openxmlformats.org/officeDocument/2006/relationships/worksheet" Target="worksheets/sheet13.xml"/><Relationship Id="rId16" Type="http://schemas.openxmlformats.org/officeDocument/2006/relationships/worksheet" Target="worksheets/sheet14.xml"/><Relationship Id="rId17" Type="http://schemas.openxmlformats.org/officeDocument/2006/relationships/worksheet" Target="worksheets/sheet15.xml"/><Relationship Id="rId18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佈景主題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00FF"/>
    <pageSetUpPr fitToPage="true"/>
  </sheetPr>
  <dimension ref="A1:M23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D2" activeCellId="0" sqref="D2"/>
    </sheetView>
  </sheetViews>
  <sheetFormatPr defaultColWidth="8.87890625" defaultRowHeight="15.75" customHeight="true" zeroHeight="false" outlineLevelRow="0" outlineLevelCol="0"/>
  <cols>
    <col collapsed="false" customWidth="true" hidden="false" outlineLevel="0" max="1" min="1" style="1" width="23.88"/>
    <col collapsed="false" customWidth="true" hidden="false" outlineLevel="0" max="10" min="2" style="1" width="13.88"/>
    <col collapsed="false" customWidth="true" hidden="true" outlineLevel="0" max="11" min="11" style="1" width="13.88"/>
    <col collapsed="false" customWidth="true" hidden="false" outlineLevel="0" max="13" min="12" style="1" width="13.88"/>
    <col collapsed="false" customWidth="false" hidden="false" outlineLevel="0" max="16384" min="14" style="1" width="8.88"/>
  </cols>
  <sheetData>
    <row r="1" customFormat="false" ht="40.5" hidden="false" customHeight="true" outlineLevel="0" collapsed="false">
      <c r="A1" s="2" t="s">
        <v>0</v>
      </c>
      <c r="D1" s="1" t="n">
        <v>116</v>
      </c>
      <c r="E1" s="1" t="s">
        <v>1</v>
      </c>
    </row>
    <row r="2" customFormat="false" ht="60" hidden="false" customHeight="true" outlineLevel="0" collapsed="false">
      <c r="A2" s="3" t="s">
        <v>2</v>
      </c>
      <c r="B2" s="4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5" t="s">
        <v>8</v>
      </c>
      <c r="H2" s="5" t="s">
        <v>9</v>
      </c>
      <c r="I2" s="6" t="s">
        <v>10</v>
      </c>
      <c r="J2" s="7" t="s">
        <v>11</v>
      </c>
      <c r="K2" s="8" t="s">
        <v>12</v>
      </c>
      <c r="L2" s="9" t="s">
        <v>13</v>
      </c>
      <c r="M2" s="10" t="s">
        <v>14</v>
      </c>
    </row>
    <row r="3" customFormat="false" ht="22.5" hidden="false" customHeight="true" outlineLevel="0" collapsed="false">
      <c r="A3" s="11" t="s">
        <v>15</v>
      </c>
      <c r="B3" s="12" t="s">
        <v>16</v>
      </c>
      <c r="C3" s="13" t="s">
        <v>17</v>
      </c>
      <c r="D3" s="14"/>
      <c r="E3" s="13" t="s">
        <v>17</v>
      </c>
      <c r="F3" s="13" t="s">
        <v>17</v>
      </c>
      <c r="G3" s="13" t="s">
        <v>17</v>
      </c>
      <c r="H3" s="13" t="s">
        <v>17</v>
      </c>
      <c r="I3" s="15"/>
      <c r="J3" s="16"/>
      <c r="K3" s="17"/>
      <c r="L3" s="13"/>
      <c r="M3" s="18"/>
    </row>
    <row r="4" customFormat="false" ht="22.5" hidden="false" customHeight="true" outlineLevel="0" collapsed="false">
      <c r="A4" s="19" t="s">
        <v>18</v>
      </c>
      <c r="B4" s="12"/>
      <c r="C4" s="20" t="s">
        <v>17</v>
      </c>
      <c r="D4" s="20" t="s">
        <v>17</v>
      </c>
      <c r="E4" s="20" t="s">
        <v>17</v>
      </c>
      <c r="F4" s="20" t="s">
        <v>17</v>
      </c>
      <c r="G4" s="20" t="s">
        <v>17</v>
      </c>
      <c r="H4" s="20" t="s">
        <v>17</v>
      </c>
      <c r="I4" s="21" t="s">
        <v>17</v>
      </c>
      <c r="J4" s="16" t="s">
        <v>17</v>
      </c>
      <c r="K4" s="22" t="s">
        <v>17</v>
      </c>
      <c r="L4" s="20" t="s">
        <v>17</v>
      </c>
      <c r="M4" s="21" t="s">
        <v>17</v>
      </c>
    </row>
    <row r="5" customFormat="false" ht="22.5" hidden="false" customHeight="true" outlineLevel="0" collapsed="false">
      <c r="A5" s="23" t="s">
        <v>19</v>
      </c>
      <c r="B5" s="12"/>
      <c r="C5" s="14" t="s">
        <v>17</v>
      </c>
      <c r="D5" s="14" t="s">
        <v>17</v>
      </c>
      <c r="E5" s="14" t="s">
        <v>17</v>
      </c>
      <c r="F5" s="14" t="s">
        <v>17</v>
      </c>
      <c r="G5" s="14" t="s">
        <v>17</v>
      </c>
      <c r="H5" s="14" t="s">
        <v>17</v>
      </c>
      <c r="I5" s="15" t="s">
        <v>17</v>
      </c>
      <c r="J5" s="16"/>
      <c r="K5" s="16" t="s">
        <v>17</v>
      </c>
      <c r="L5" s="14" t="s">
        <v>17</v>
      </c>
      <c r="M5" s="15" t="s">
        <v>17</v>
      </c>
    </row>
    <row r="6" customFormat="false" ht="22.5" hidden="false" customHeight="true" outlineLevel="0" collapsed="false">
      <c r="A6" s="23" t="s">
        <v>20</v>
      </c>
      <c r="B6" s="12"/>
      <c r="C6" s="14" t="s">
        <v>17</v>
      </c>
      <c r="D6" s="14" t="s">
        <v>17</v>
      </c>
      <c r="E6" s="14" t="s">
        <v>17</v>
      </c>
      <c r="F6" s="14" t="s">
        <v>17</v>
      </c>
      <c r="G6" s="14" t="s">
        <v>17</v>
      </c>
      <c r="H6" s="14" t="s">
        <v>17</v>
      </c>
      <c r="I6" s="15" t="s">
        <v>17</v>
      </c>
      <c r="J6" s="16"/>
      <c r="K6" s="16" t="s">
        <v>17</v>
      </c>
      <c r="L6" s="14" t="s">
        <v>17</v>
      </c>
      <c r="M6" s="15"/>
    </row>
    <row r="7" customFormat="false" ht="22.5" hidden="false" customHeight="true" outlineLevel="0" collapsed="false">
      <c r="A7" s="23" t="s">
        <v>21</v>
      </c>
      <c r="B7" s="12"/>
      <c r="C7" s="14" t="s">
        <v>17</v>
      </c>
      <c r="D7" s="14" t="s">
        <v>17</v>
      </c>
      <c r="E7" s="14" t="s">
        <v>17</v>
      </c>
      <c r="F7" s="14" t="s">
        <v>17</v>
      </c>
      <c r="G7" s="14" t="s">
        <v>17</v>
      </c>
      <c r="H7" s="14" t="s">
        <v>17</v>
      </c>
      <c r="I7" s="15" t="s">
        <v>17</v>
      </c>
      <c r="J7" s="16"/>
      <c r="K7" s="16"/>
      <c r="L7" s="14"/>
      <c r="M7" s="15"/>
    </row>
    <row r="8" customFormat="false" ht="22.5" hidden="false" customHeight="true" outlineLevel="0" collapsed="false">
      <c r="A8" s="23" t="s">
        <v>22</v>
      </c>
      <c r="B8" s="12"/>
      <c r="C8" s="14" t="s">
        <v>17</v>
      </c>
      <c r="D8" s="14" t="s">
        <v>17</v>
      </c>
      <c r="E8" s="14" t="s">
        <v>17</v>
      </c>
      <c r="F8" s="14" t="s">
        <v>17</v>
      </c>
      <c r="G8" s="14" t="s">
        <v>17</v>
      </c>
      <c r="H8" s="14" t="s">
        <v>17</v>
      </c>
      <c r="I8" s="15" t="s">
        <v>17</v>
      </c>
      <c r="J8" s="16" t="s">
        <v>17</v>
      </c>
      <c r="K8" s="16" t="s">
        <v>17</v>
      </c>
      <c r="L8" s="14" t="s">
        <v>17</v>
      </c>
      <c r="M8" s="15" t="s">
        <v>17</v>
      </c>
    </row>
    <row r="9" customFormat="false" ht="22.5" hidden="false" customHeight="true" outlineLevel="0" collapsed="false">
      <c r="A9" s="23" t="s">
        <v>23</v>
      </c>
      <c r="B9" s="12"/>
      <c r="C9" s="14" t="s">
        <v>17</v>
      </c>
      <c r="D9" s="14" t="s">
        <v>17</v>
      </c>
      <c r="E9" s="14" t="s">
        <v>17</v>
      </c>
      <c r="F9" s="14" t="s">
        <v>17</v>
      </c>
      <c r="G9" s="14" t="s">
        <v>17</v>
      </c>
      <c r="H9" s="14" t="s">
        <v>17</v>
      </c>
      <c r="I9" s="15"/>
      <c r="J9" s="16"/>
      <c r="K9" s="16" t="s">
        <v>17</v>
      </c>
      <c r="L9" s="14" t="s">
        <v>17</v>
      </c>
      <c r="M9" s="15"/>
    </row>
    <row r="10" customFormat="false" ht="22.5" hidden="false" customHeight="true" outlineLevel="0" collapsed="false">
      <c r="A10" s="23" t="s">
        <v>24</v>
      </c>
      <c r="B10" s="12"/>
      <c r="C10" s="14"/>
      <c r="D10" s="14" t="s">
        <v>17</v>
      </c>
      <c r="E10" s="14" t="s">
        <v>17</v>
      </c>
      <c r="F10" s="14" t="s">
        <v>17</v>
      </c>
      <c r="G10" s="14" t="s">
        <v>17</v>
      </c>
      <c r="H10" s="14" t="s">
        <v>17</v>
      </c>
      <c r="I10" s="15"/>
      <c r="J10" s="16"/>
      <c r="K10" s="16"/>
      <c r="L10" s="14"/>
      <c r="M10" s="15"/>
    </row>
    <row r="11" customFormat="false" ht="22.5" hidden="false" customHeight="true" outlineLevel="0" collapsed="false">
      <c r="A11" s="23" t="s">
        <v>25</v>
      </c>
      <c r="B11" s="12"/>
      <c r="C11" s="14"/>
      <c r="D11" s="14" t="s">
        <v>17</v>
      </c>
      <c r="E11" s="14" t="s">
        <v>17</v>
      </c>
      <c r="F11" s="14" t="s">
        <v>17</v>
      </c>
      <c r="G11" s="14" t="s">
        <v>17</v>
      </c>
      <c r="H11" s="14" t="s">
        <v>17</v>
      </c>
      <c r="I11" s="15"/>
      <c r="J11" s="16"/>
      <c r="K11" s="16"/>
      <c r="L11" s="14"/>
      <c r="M11" s="15"/>
    </row>
    <row r="12" customFormat="false" ht="22.5" hidden="false" customHeight="true" outlineLevel="0" collapsed="false">
      <c r="A12" s="23" t="s">
        <v>26</v>
      </c>
      <c r="B12" s="12"/>
      <c r="C12" s="14"/>
      <c r="D12" s="14" t="s">
        <v>17</v>
      </c>
      <c r="E12" s="14" t="s">
        <v>17</v>
      </c>
      <c r="F12" s="14" t="s">
        <v>17</v>
      </c>
      <c r="G12" s="14" t="s">
        <v>17</v>
      </c>
      <c r="H12" s="14" t="s">
        <v>17</v>
      </c>
      <c r="I12" s="15"/>
      <c r="J12" s="16"/>
      <c r="K12" s="16"/>
      <c r="L12" s="14"/>
      <c r="M12" s="15"/>
    </row>
    <row r="13" customFormat="false" ht="22.5" hidden="false" customHeight="true" outlineLevel="0" collapsed="false">
      <c r="A13" s="23" t="s">
        <v>27</v>
      </c>
      <c r="B13" s="12"/>
      <c r="C13" s="14"/>
      <c r="D13" s="14"/>
      <c r="E13" s="14"/>
      <c r="F13" s="14"/>
      <c r="G13" s="14" t="s">
        <v>17</v>
      </c>
      <c r="H13" s="14" t="s">
        <v>17</v>
      </c>
      <c r="I13" s="15"/>
      <c r="J13" s="16"/>
      <c r="K13" s="16"/>
      <c r="L13" s="14"/>
      <c r="M13" s="15"/>
    </row>
    <row r="14" customFormat="false" ht="22.5" hidden="false" customHeight="true" outlineLevel="0" collapsed="false">
      <c r="A14" s="23" t="s">
        <v>28</v>
      </c>
      <c r="B14" s="12"/>
      <c r="C14" s="14"/>
      <c r="D14" s="14"/>
      <c r="E14" s="14"/>
      <c r="F14" s="14"/>
      <c r="G14" s="14"/>
      <c r="H14" s="14" t="s">
        <v>17</v>
      </c>
      <c r="I14" s="15"/>
      <c r="J14" s="16"/>
      <c r="K14" s="16"/>
      <c r="L14" s="14"/>
      <c r="M14" s="15"/>
    </row>
    <row r="15" customFormat="false" ht="22.5" hidden="false" customHeight="true" outlineLevel="0" collapsed="false">
      <c r="A15" s="23" t="s">
        <v>29</v>
      </c>
      <c r="B15" s="12"/>
      <c r="C15" s="14"/>
      <c r="D15" s="14"/>
      <c r="E15" s="14"/>
      <c r="F15" s="14"/>
      <c r="G15" s="14"/>
      <c r="H15" s="14" t="s">
        <v>17</v>
      </c>
      <c r="I15" s="15"/>
      <c r="J15" s="24"/>
      <c r="K15" s="24"/>
      <c r="L15" s="25"/>
      <c r="M15" s="26"/>
    </row>
    <row r="16" customFormat="false" ht="22.5" hidden="true" customHeight="true" outlineLevel="0" collapsed="false">
      <c r="A16" s="27" t="s">
        <v>30</v>
      </c>
      <c r="B16" s="12"/>
      <c r="C16" s="14" t="s">
        <v>17</v>
      </c>
      <c r="D16" s="14" t="s">
        <v>17</v>
      </c>
      <c r="E16" s="14" t="s">
        <v>17</v>
      </c>
      <c r="F16" s="14" t="s">
        <v>17</v>
      </c>
      <c r="G16" s="14" t="s">
        <v>17</v>
      </c>
      <c r="H16" s="14" t="s">
        <v>17</v>
      </c>
      <c r="I16" s="14" t="s">
        <v>17</v>
      </c>
      <c r="J16" s="16"/>
      <c r="K16" s="16"/>
      <c r="L16" s="14"/>
      <c r="M16" s="15"/>
    </row>
    <row r="17" customFormat="false" ht="22.5" hidden="false" customHeight="true" outlineLevel="0" collapsed="false">
      <c r="A17" s="27" t="s">
        <v>31</v>
      </c>
      <c r="B17" s="12"/>
      <c r="C17" s="14" t="s">
        <v>17</v>
      </c>
      <c r="D17" s="14" t="s">
        <v>17</v>
      </c>
      <c r="E17" s="14" t="s">
        <v>17</v>
      </c>
      <c r="F17" s="14" t="s">
        <v>17</v>
      </c>
      <c r="G17" s="14" t="s">
        <v>17</v>
      </c>
      <c r="H17" s="14" t="s">
        <v>17</v>
      </c>
      <c r="I17" s="14" t="s">
        <v>17</v>
      </c>
      <c r="J17" s="16"/>
      <c r="K17" s="16"/>
      <c r="L17" s="14"/>
      <c r="M17" s="15"/>
    </row>
    <row r="18" customFormat="false" ht="22.5" hidden="false" customHeight="true" outlineLevel="0" collapsed="false">
      <c r="A18" s="27" t="s">
        <v>32</v>
      </c>
      <c r="B18" s="12"/>
      <c r="C18" s="14" t="s">
        <v>17</v>
      </c>
      <c r="D18" s="14"/>
      <c r="E18" s="14" t="s">
        <v>17</v>
      </c>
      <c r="F18" s="14"/>
      <c r="G18" s="14" t="s">
        <v>17</v>
      </c>
      <c r="H18" s="14"/>
      <c r="I18" s="14" t="s">
        <v>17</v>
      </c>
      <c r="J18" s="16"/>
      <c r="K18" s="16"/>
      <c r="L18" s="14"/>
      <c r="M18" s="15"/>
    </row>
    <row r="19" customFormat="false" ht="22.5" hidden="false" customHeight="true" outlineLevel="0" collapsed="false">
      <c r="A19" s="27" t="s">
        <v>33</v>
      </c>
      <c r="B19" s="12"/>
      <c r="C19" s="14" t="s">
        <v>17</v>
      </c>
      <c r="D19" s="14"/>
      <c r="E19" s="14"/>
      <c r="F19" s="14"/>
      <c r="G19" s="14" t="s">
        <v>17</v>
      </c>
      <c r="H19" s="14"/>
      <c r="I19" s="14" t="s">
        <v>17</v>
      </c>
      <c r="J19" s="16"/>
      <c r="K19" s="16"/>
      <c r="L19" s="14"/>
      <c r="M19" s="15"/>
    </row>
    <row r="20" customFormat="false" ht="22.5" hidden="false" customHeight="true" outlineLevel="0" collapsed="false">
      <c r="A20" s="27" t="s">
        <v>34</v>
      </c>
      <c r="B20" s="12"/>
      <c r="C20" s="14" t="s">
        <v>17</v>
      </c>
      <c r="D20" s="14" t="s">
        <v>17</v>
      </c>
      <c r="E20" s="14" t="s">
        <v>17</v>
      </c>
      <c r="F20" s="14" t="s">
        <v>17</v>
      </c>
      <c r="G20" s="14" t="s">
        <v>17</v>
      </c>
      <c r="H20" s="14"/>
      <c r="I20" s="14" t="s">
        <v>17</v>
      </c>
      <c r="J20" s="16"/>
      <c r="K20" s="16"/>
      <c r="L20" s="14"/>
      <c r="M20" s="15"/>
    </row>
    <row r="21" customFormat="false" ht="22.5" hidden="false" customHeight="true" outlineLevel="0" collapsed="false">
      <c r="A21" s="28" t="s">
        <v>35</v>
      </c>
      <c r="B21" s="12"/>
      <c r="C21" s="25"/>
      <c r="D21" s="25"/>
      <c r="E21" s="25"/>
      <c r="F21" s="25"/>
      <c r="G21" s="25"/>
      <c r="H21" s="25"/>
      <c r="I21" s="29"/>
      <c r="J21" s="24"/>
      <c r="K21" s="24"/>
      <c r="L21" s="25"/>
      <c r="M21" s="26"/>
    </row>
    <row r="22" customFormat="false" ht="21.6" hidden="false" customHeight="false" outlineLevel="0" collapsed="false">
      <c r="A22" s="30" t="s">
        <v>36</v>
      </c>
      <c r="B22" s="12"/>
      <c r="C22" s="31"/>
      <c r="D22" s="32" t="s">
        <v>17</v>
      </c>
      <c r="E22" s="32" t="s">
        <v>37</v>
      </c>
      <c r="F22" s="32" t="s">
        <v>38</v>
      </c>
      <c r="G22" s="32" t="s">
        <v>37</v>
      </c>
      <c r="H22" s="32" t="s">
        <v>39</v>
      </c>
      <c r="I22" s="33" t="s">
        <v>37</v>
      </c>
      <c r="J22" s="34" t="s">
        <v>37</v>
      </c>
      <c r="K22" s="34" t="s">
        <v>37</v>
      </c>
      <c r="L22" s="35" t="s">
        <v>39</v>
      </c>
      <c r="M22" s="36" t="s">
        <v>37</v>
      </c>
    </row>
    <row r="23" customFormat="false" ht="16.5" hidden="false" customHeight="false" outlineLevel="0" collapsed="false"/>
  </sheetData>
  <mergeCells count="1">
    <mergeCell ref="B3:B22"/>
  </mergeCells>
  <conditionalFormatting sqref="K3">
    <cfRule type="expression" priority="2" aboveAverage="0" equalAverage="0" bottom="0" percent="0" rank="0" text="" dxfId="0">
      <formula>LEN(TRIM(K3))&gt;0</formula>
    </cfRule>
  </conditionalFormatting>
  <conditionalFormatting sqref="M4">
    <cfRule type="expression" priority="3" aboveAverage="0" equalAverage="0" bottom="0" percent="0" rank="0" text="" dxfId="1">
      <formula>LEN(TRIM(M4))&gt;0</formula>
    </cfRule>
  </conditionalFormatting>
  <conditionalFormatting sqref="K4">
    <cfRule type="expression" priority="4" aboveAverage="0" equalAverage="0" bottom="0" percent="0" rank="0" text="" dxfId="2">
      <formula>LEN(TRIM(K4))&gt;0</formula>
    </cfRule>
  </conditionalFormatting>
  <conditionalFormatting sqref="L4 J4">
    <cfRule type="expression" priority="5" aboveAverage="0" equalAverage="0" bottom="0" percent="0" rank="0" text="" dxfId="3">
      <formula>LEN(TRIM(J4))&gt;0</formula>
    </cfRule>
  </conditionalFormatting>
  <conditionalFormatting sqref="B4:I4">
    <cfRule type="expression" priority="6" aboveAverage="0" equalAverage="0" bottom="0" percent="0" rank="0" text="" dxfId="4">
      <formula>LEN(TRIM(B4))&gt;0</formula>
    </cfRule>
  </conditionalFormatting>
  <conditionalFormatting sqref="M9">
    <cfRule type="expression" priority="7" aboveAverage="0" equalAverage="0" bottom="0" percent="0" rank="0" text="" dxfId="5">
      <formula>LEN(TRIM(M9))&gt;0</formula>
    </cfRule>
  </conditionalFormatting>
  <conditionalFormatting sqref="M22">
    <cfRule type="expression" priority="8" aboveAverage="0" equalAverage="0" bottom="0" percent="0" rank="0" text="" dxfId="6">
      <formula>LEN(TRIM(M22))&gt;0</formula>
    </cfRule>
  </conditionalFormatting>
  <conditionalFormatting sqref="M16:M21">
    <cfRule type="expression" priority="9" aboveAverage="0" equalAverage="0" bottom="0" percent="0" rank="0" text="" dxfId="7">
      <formula>LEN(TRIM(M16))&gt;0</formula>
    </cfRule>
  </conditionalFormatting>
  <conditionalFormatting sqref="M8">
    <cfRule type="expression" priority="10" aboveAverage="0" equalAverage="0" bottom="0" percent="0" rank="0" text="" dxfId="8">
      <formula>LEN(TRIM(M8))&gt;0</formula>
    </cfRule>
  </conditionalFormatting>
  <conditionalFormatting sqref="M5:M7 M3">
    <cfRule type="expression" priority="11" aboveAverage="0" equalAverage="0" bottom="0" percent="0" rank="0" text="" dxfId="9">
      <formula>LEN(TRIM(M3))&gt;0</formula>
    </cfRule>
  </conditionalFormatting>
  <conditionalFormatting sqref="M10:M15">
    <cfRule type="expression" priority="12" aboveAverage="0" equalAverage="0" bottom="0" percent="0" rank="0" text="" dxfId="10">
      <formula>LEN(TRIM(M10))&gt;0</formula>
    </cfRule>
  </conditionalFormatting>
  <conditionalFormatting sqref="J9">
    <cfRule type="expression" priority="13" aboveAverage="0" equalAverage="0" bottom="0" percent="0" rank="0" text="" dxfId="11">
      <formula>LEN(TRIM(J9))&gt;0</formula>
    </cfRule>
  </conditionalFormatting>
  <conditionalFormatting sqref="K22">
    <cfRule type="expression" priority="14" aboveAverage="0" equalAverage="0" bottom="0" percent="0" rank="0" text="" dxfId="12">
      <formula>LEN(TRIM(K22))&gt;0</formula>
    </cfRule>
  </conditionalFormatting>
  <conditionalFormatting sqref="K16:K21">
    <cfRule type="expression" priority="15" aboveAverage="0" equalAverage="0" bottom="0" percent="0" rank="0" text="" dxfId="13">
      <formula>LEN(TRIM(K16))&gt;0</formula>
    </cfRule>
  </conditionalFormatting>
  <conditionalFormatting sqref="K8">
    <cfRule type="expression" priority="16" aboveAverage="0" equalAverage="0" bottom="0" percent="0" rank="0" text="" dxfId="14">
      <formula>LEN(TRIM(K8))&gt;0</formula>
    </cfRule>
  </conditionalFormatting>
  <conditionalFormatting sqref="K5:K7">
    <cfRule type="expression" priority="17" aboveAverage="0" equalAverage="0" bottom="0" percent="0" rank="0" text="" dxfId="15">
      <formula>LEN(TRIM(K5))&gt;0</formula>
    </cfRule>
  </conditionalFormatting>
  <conditionalFormatting sqref="K9:K15">
    <cfRule type="expression" priority="18" aboveAverage="0" equalAverage="0" bottom="0" percent="0" rank="0" text="" dxfId="16">
      <formula>LEN(TRIM(K9))&gt;0</formula>
    </cfRule>
  </conditionalFormatting>
  <conditionalFormatting sqref="C22:J22 L22">
    <cfRule type="expression" priority="19" aboveAverage="0" equalAverage="0" bottom="0" percent="0" rank="0" text="" dxfId="17">
      <formula>LEN(TRIM(C22))&gt;0</formula>
    </cfRule>
  </conditionalFormatting>
  <conditionalFormatting sqref="C16:J21 L16:L21">
    <cfRule type="expression" priority="20" aboveAverage="0" equalAverage="0" bottom="0" percent="0" rank="0" text="" dxfId="18">
      <formula>LEN(TRIM(C16))&gt;0</formula>
    </cfRule>
  </conditionalFormatting>
  <conditionalFormatting sqref="J8 L8">
    <cfRule type="expression" priority="21" aboveAverage="0" equalAverage="0" bottom="0" percent="0" rank="0" text="" dxfId="19">
      <formula>LEN(TRIM(J8))&gt;0</formula>
    </cfRule>
  </conditionalFormatting>
  <conditionalFormatting sqref="C8:I8">
    <cfRule type="expression" priority="22" aboveAverage="0" equalAverage="0" bottom="0" percent="0" rank="0" text="" dxfId="20">
      <formula>LEN(TRIM(C8))&gt;0</formula>
    </cfRule>
  </conditionalFormatting>
  <conditionalFormatting sqref="J5:J7 L5:L7 J3 L3">
    <cfRule type="expression" priority="23" aboveAverage="0" equalAverage="0" bottom="0" percent="0" rank="0" text="" dxfId="21">
      <formula>LEN(TRIM(J3))&gt;0</formula>
    </cfRule>
  </conditionalFormatting>
  <conditionalFormatting sqref="C5:I7 C10:J15 L9:L15 C9:I9 B3:I3">
    <cfRule type="expression" priority="24" aboveAverage="0" equalAverage="0" bottom="0" percent="0" rank="0" text="" dxfId="22">
      <formula>LEN(TRIM(B3))&gt;0</formula>
    </cfRule>
  </conditionalFormatting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D7D31"/>
    <pageSetUpPr fitToPage="true"/>
  </sheetPr>
  <dimension ref="A1:M35"/>
  <sheetViews>
    <sheetView showFormulas="false" showGridLines="true" showRowColHeaders="true" showZeros="true" rightToLeft="false" tabSelected="false" showOutlineSymbols="true" defaultGridColor="true" view="normal" topLeftCell="A7" colorId="64" zoomScale="70" zoomScaleNormal="70" zoomScalePageLayoutView="100" workbookViewId="0">
      <selection pane="topLeft" activeCell="E17" activeCellId="0" sqref="E17"/>
    </sheetView>
  </sheetViews>
  <sheetFormatPr defaultColWidth="9.00390625" defaultRowHeight="15.75" customHeight="true" zeroHeight="false" outlineLevelRow="0" outlineLevelCol="0"/>
  <cols>
    <col collapsed="false" customWidth="true" hidden="false" outlineLevel="0" max="1" min="1" style="299" width="8.88"/>
    <col collapsed="false" customWidth="true" hidden="false" outlineLevel="0" max="2" min="2" style="299" width="5.25"/>
    <col collapsed="false" customWidth="true" hidden="false" outlineLevel="0" max="4" min="3" style="299" width="11.12"/>
    <col collapsed="false" customWidth="true" hidden="false" outlineLevel="0" max="5" min="5" style="299" width="12"/>
    <col collapsed="false" customWidth="true" hidden="false" outlineLevel="0" max="6" min="6" style="299" width="13"/>
    <col collapsed="false" customWidth="true" hidden="false" outlineLevel="0" max="7" min="7" style="299" width="26.63"/>
    <col collapsed="false" customWidth="true" hidden="false" outlineLevel="0" max="9" min="8" style="299" width="21.75"/>
    <col collapsed="false" customWidth="true" hidden="false" outlineLevel="0" max="10" min="10" style="299" width="28.88"/>
    <col collapsed="false" customWidth="false" hidden="false" outlineLevel="0" max="16384" min="11" style="299" width="9"/>
  </cols>
  <sheetData>
    <row r="1" customFormat="false" ht="16.15" hidden="false" customHeight="false" outlineLevel="0" collapsed="false">
      <c r="A1" s="300"/>
      <c r="B1" s="300" t="s">
        <v>406</v>
      </c>
    </row>
    <row r="2" customFormat="false" ht="16.5" hidden="false" customHeight="false" outlineLevel="0" collapsed="false">
      <c r="A2" s="301"/>
      <c r="B2" s="301" t="s">
        <v>407</v>
      </c>
    </row>
    <row r="3" customFormat="false" ht="15.75" hidden="false" customHeight="false" outlineLevel="0" collapsed="false">
      <c r="A3" s="301"/>
      <c r="B3" s="301" t="s">
        <v>408</v>
      </c>
      <c r="C3" s="301"/>
    </row>
    <row r="4" customFormat="false" ht="17.15" hidden="false" customHeight="false" outlineLevel="0" collapsed="false">
      <c r="A4" s="301"/>
      <c r="B4" s="301" t="s">
        <v>409</v>
      </c>
      <c r="C4" s="301"/>
      <c r="D4" s="302"/>
      <c r="E4" s="302"/>
      <c r="F4" s="302"/>
      <c r="G4" s="302"/>
      <c r="H4" s="302"/>
      <c r="I4" s="302"/>
      <c r="J4" s="302"/>
      <c r="K4" s="302"/>
      <c r="L4" s="302"/>
      <c r="M4" s="302"/>
    </row>
    <row r="5" customFormat="false" ht="17.15" hidden="false" customHeight="false" outlineLevel="0" collapsed="false">
      <c r="B5" s="299" t="s">
        <v>410</v>
      </c>
    </row>
    <row r="6" customFormat="false" ht="32.8" hidden="false" customHeight="false" outlineLevel="0" collapsed="false">
      <c r="A6" s="303" t="s">
        <v>411</v>
      </c>
      <c r="B6" s="303" t="s">
        <v>242</v>
      </c>
      <c r="C6" s="303" t="s">
        <v>412</v>
      </c>
      <c r="D6" s="303" t="s">
        <v>413</v>
      </c>
      <c r="E6" s="303" t="s">
        <v>414</v>
      </c>
      <c r="F6" s="303" t="s">
        <v>415</v>
      </c>
      <c r="G6" s="303" t="s">
        <v>416</v>
      </c>
      <c r="H6" s="303" t="s">
        <v>417</v>
      </c>
      <c r="I6" s="304" t="s">
        <v>249</v>
      </c>
      <c r="J6" s="303" t="s">
        <v>418</v>
      </c>
    </row>
    <row r="7" customFormat="false" ht="17.15" hidden="false" customHeight="false" outlineLevel="0" collapsed="false">
      <c r="A7" s="305"/>
      <c r="B7" s="305" t="n">
        <v>1</v>
      </c>
      <c r="C7" s="305" t="s">
        <v>153</v>
      </c>
      <c r="D7" s="305" t="s">
        <v>147</v>
      </c>
      <c r="E7" s="305"/>
      <c r="F7" s="305"/>
      <c r="G7" s="306"/>
      <c r="H7" s="306"/>
      <c r="I7" s="307"/>
      <c r="J7" s="308" t="s">
        <v>419</v>
      </c>
    </row>
    <row r="8" customFormat="false" ht="17.15" hidden="false" customHeight="false" outlineLevel="0" collapsed="false">
      <c r="A8" s="309"/>
      <c r="B8" s="309" t="s">
        <v>420</v>
      </c>
      <c r="C8" s="310" t="s">
        <v>420</v>
      </c>
      <c r="D8" s="310" t="s">
        <v>420</v>
      </c>
      <c r="E8" s="310" t="s">
        <v>420</v>
      </c>
      <c r="F8" s="310" t="s">
        <v>420</v>
      </c>
      <c r="G8" s="310" t="s">
        <v>420</v>
      </c>
      <c r="H8" s="310" t="s">
        <v>420</v>
      </c>
      <c r="I8" s="311"/>
      <c r="J8" s="310" t="s">
        <v>420</v>
      </c>
    </row>
    <row r="9" customFormat="false" ht="17.15" hidden="false" customHeight="false" outlineLevel="0" collapsed="false">
      <c r="A9" s="305"/>
      <c r="B9" s="305" t="n">
        <v>15</v>
      </c>
      <c r="C9" s="305" t="s">
        <v>153</v>
      </c>
      <c r="D9" s="305" t="s">
        <v>149</v>
      </c>
      <c r="E9" s="305"/>
      <c r="F9" s="306"/>
      <c r="G9" s="306"/>
      <c r="H9" s="306"/>
      <c r="I9" s="307"/>
      <c r="J9" s="306" t="s">
        <v>421</v>
      </c>
    </row>
    <row r="10" customFormat="false" ht="15.75" hidden="false" customHeight="false" outlineLevel="0" collapsed="false">
      <c r="A10" s="303"/>
      <c r="B10" s="303"/>
      <c r="C10" s="303"/>
      <c r="D10" s="303"/>
      <c r="E10" s="303"/>
      <c r="F10" s="303"/>
      <c r="G10" s="303"/>
      <c r="H10" s="303"/>
      <c r="I10" s="304"/>
      <c r="J10" s="303"/>
    </row>
    <row r="11" customFormat="false" ht="15.75" hidden="false" customHeight="false" outlineLevel="0" collapsed="false">
      <c r="A11" s="305"/>
      <c r="B11" s="305"/>
      <c r="C11" s="305"/>
      <c r="D11" s="305"/>
      <c r="E11" s="305"/>
      <c r="F11" s="305"/>
      <c r="G11" s="306"/>
      <c r="H11" s="306"/>
      <c r="I11" s="307"/>
      <c r="J11" s="308"/>
    </row>
    <row r="12" customFormat="false" ht="15.75" hidden="false" customHeight="false" outlineLevel="0" collapsed="false">
      <c r="A12" s="309"/>
      <c r="B12" s="309"/>
      <c r="C12" s="310"/>
      <c r="D12" s="310"/>
      <c r="E12" s="310"/>
      <c r="F12" s="310"/>
      <c r="G12" s="310"/>
      <c r="H12" s="310"/>
      <c r="I12" s="311"/>
      <c r="J12" s="310"/>
    </row>
    <row r="13" customFormat="false" ht="15.75" hidden="false" customHeight="false" outlineLevel="0" collapsed="false">
      <c r="A13" s="303"/>
      <c r="B13" s="303"/>
      <c r="C13" s="303"/>
      <c r="D13" s="303"/>
      <c r="E13" s="303"/>
      <c r="F13" s="303"/>
      <c r="G13" s="303"/>
      <c r="H13" s="303"/>
      <c r="I13" s="304"/>
      <c r="J13" s="303"/>
    </row>
    <row r="16" customFormat="false" ht="17.15" hidden="false" customHeight="false" outlineLevel="0" collapsed="false">
      <c r="B16" s="299" t="s">
        <v>422</v>
      </c>
    </row>
    <row r="17" customFormat="false" ht="32.8" hidden="false" customHeight="false" outlineLevel="0" collapsed="false">
      <c r="A17" s="303"/>
      <c r="B17" s="303" t="s">
        <v>242</v>
      </c>
      <c r="C17" s="303" t="s">
        <v>412</v>
      </c>
      <c r="D17" s="303" t="s">
        <v>413</v>
      </c>
      <c r="E17" s="303" t="s">
        <v>414</v>
      </c>
      <c r="F17" s="303" t="s">
        <v>415</v>
      </c>
      <c r="G17" s="303" t="s">
        <v>416</v>
      </c>
      <c r="H17" s="303" t="s">
        <v>417</v>
      </c>
      <c r="I17" s="304" t="s">
        <v>249</v>
      </c>
      <c r="J17" s="303" t="s">
        <v>418</v>
      </c>
    </row>
    <row r="18" customFormat="false" ht="17.15" hidden="false" customHeight="false" outlineLevel="0" collapsed="false">
      <c r="A18" s="305"/>
      <c r="B18" s="305" t="n">
        <v>1</v>
      </c>
      <c r="C18" s="303" t="s">
        <v>153</v>
      </c>
      <c r="D18" s="305" t="s">
        <v>147</v>
      </c>
      <c r="E18" s="305"/>
      <c r="F18" s="305"/>
      <c r="G18" s="306"/>
      <c r="H18" s="306"/>
      <c r="I18" s="307"/>
      <c r="J18" s="308" t="s">
        <v>423</v>
      </c>
    </row>
    <row r="19" customFormat="false" ht="17.15" hidden="false" customHeight="false" outlineLevel="0" collapsed="false">
      <c r="A19" s="309"/>
      <c r="B19" s="309" t="s">
        <v>420</v>
      </c>
      <c r="C19" s="310" t="s">
        <v>420</v>
      </c>
      <c r="D19" s="310" t="s">
        <v>420</v>
      </c>
      <c r="E19" s="310" t="s">
        <v>420</v>
      </c>
      <c r="F19" s="310" t="s">
        <v>420</v>
      </c>
      <c r="G19" s="310" t="s">
        <v>420</v>
      </c>
      <c r="H19" s="310" t="s">
        <v>420</v>
      </c>
      <c r="I19" s="311"/>
      <c r="J19" s="310" t="s">
        <v>420</v>
      </c>
    </row>
    <row r="20" customFormat="false" ht="32.8" hidden="false" customHeight="false" outlineLevel="0" collapsed="false">
      <c r="A20" s="309"/>
      <c r="B20" s="309" t="n">
        <v>12</v>
      </c>
      <c r="C20" s="303" t="s">
        <v>154</v>
      </c>
      <c r="D20" s="305" t="s">
        <v>149</v>
      </c>
      <c r="E20" s="305"/>
      <c r="F20" s="305"/>
      <c r="G20" s="306"/>
      <c r="H20" s="306"/>
      <c r="I20" s="307"/>
      <c r="J20" s="308" t="s">
        <v>424</v>
      </c>
    </row>
    <row r="21" customFormat="false" ht="17.15" hidden="false" customHeight="false" outlineLevel="0" collapsed="false">
      <c r="A21" s="305"/>
      <c r="B21" s="305" t="n">
        <v>13</v>
      </c>
      <c r="C21" s="303" t="s">
        <v>154</v>
      </c>
      <c r="D21" s="305" t="s">
        <v>150</v>
      </c>
      <c r="E21" s="306"/>
      <c r="F21" s="306"/>
      <c r="G21" s="306"/>
      <c r="H21" s="306"/>
      <c r="I21" s="307"/>
      <c r="J21" s="308" t="s">
        <v>425</v>
      </c>
    </row>
    <row r="23" customFormat="false" ht="17.15" hidden="false" customHeight="false" outlineLevel="0" collapsed="false">
      <c r="B23" s="299" t="s">
        <v>426</v>
      </c>
    </row>
    <row r="24" customFormat="false" ht="32.8" hidden="false" customHeight="false" outlineLevel="0" collapsed="false">
      <c r="A24" s="303"/>
      <c r="B24" s="303" t="s">
        <v>242</v>
      </c>
      <c r="C24" s="303" t="s">
        <v>412</v>
      </c>
      <c r="D24" s="303" t="s">
        <v>413</v>
      </c>
      <c r="E24" s="303" t="s">
        <v>414</v>
      </c>
      <c r="F24" s="303" t="s">
        <v>415</v>
      </c>
      <c r="G24" s="303" t="s">
        <v>416</v>
      </c>
      <c r="H24" s="303" t="s">
        <v>417</v>
      </c>
      <c r="I24" s="304" t="s">
        <v>249</v>
      </c>
      <c r="J24" s="303" t="s">
        <v>418</v>
      </c>
    </row>
    <row r="25" customFormat="false" ht="17.15" hidden="false" customHeight="false" outlineLevel="0" collapsed="false">
      <c r="A25" s="305"/>
      <c r="B25" s="305" t="n">
        <v>1</v>
      </c>
      <c r="C25" s="303" t="s">
        <v>153</v>
      </c>
      <c r="D25" s="305" t="s">
        <v>147</v>
      </c>
      <c r="E25" s="305"/>
      <c r="F25" s="305"/>
      <c r="G25" s="306"/>
      <c r="H25" s="306"/>
      <c r="I25" s="307"/>
      <c r="J25" s="308" t="s">
        <v>427</v>
      </c>
    </row>
    <row r="26" customFormat="false" ht="17.15" hidden="false" customHeight="false" outlineLevel="0" collapsed="false">
      <c r="A26" s="309"/>
      <c r="B26" s="309" t="s">
        <v>420</v>
      </c>
      <c r="C26" s="310" t="s">
        <v>420</v>
      </c>
      <c r="D26" s="310" t="s">
        <v>420</v>
      </c>
      <c r="E26" s="310" t="s">
        <v>420</v>
      </c>
      <c r="F26" s="310" t="s">
        <v>420</v>
      </c>
      <c r="G26" s="310" t="s">
        <v>420</v>
      </c>
      <c r="H26" s="310" t="s">
        <v>420</v>
      </c>
      <c r="I26" s="311"/>
      <c r="J26" s="310" t="s">
        <v>420</v>
      </c>
    </row>
    <row r="27" customFormat="false" ht="17.15" hidden="false" customHeight="false" outlineLevel="0" collapsed="false">
      <c r="A27" s="309"/>
      <c r="B27" s="309" t="n">
        <v>12</v>
      </c>
      <c r="C27" s="303" t="s">
        <v>153</v>
      </c>
      <c r="D27" s="305" t="s">
        <v>149</v>
      </c>
      <c r="E27" s="305"/>
      <c r="F27" s="305"/>
      <c r="G27" s="306"/>
      <c r="H27" s="306"/>
      <c r="I27" s="307"/>
      <c r="J27" s="308" t="s">
        <v>427</v>
      </c>
    </row>
    <row r="29" customFormat="false" ht="17.15" hidden="false" customHeight="false" outlineLevel="0" collapsed="false">
      <c r="B29" s="299" t="s">
        <v>428</v>
      </c>
    </row>
    <row r="30" customFormat="false" ht="32.8" hidden="false" customHeight="false" outlineLevel="0" collapsed="false">
      <c r="A30" s="303"/>
      <c r="B30" s="303" t="s">
        <v>242</v>
      </c>
      <c r="C30" s="303" t="s">
        <v>412</v>
      </c>
      <c r="D30" s="303" t="s">
        <v>413</v>
      </c>
      <c r="E30" s="303" t="s">
        <v>414</v>
      </c>
      <c r="F30" s="303" t="s">
        <v>415</v>
      </c>
      <c r="G30" s="303" t="s">
        <v>416</v>
      </c>
      <c r="H30" s="303" t="s">
        <v>417</v>
      </c>
      <c r="I30" s="304" t="s">
        <v>249</v>
      </c>
      <c r="J30" s="303" t="s">
        <v>418</v>
      </c>
    </row>
    <row r="31" customFormat="false" ht="32.8" hidden="false" customHeight="false" outlineLevel="0" collapsed="false">
      <c r="A31" s="305"/>
      <c r="B31" s="305" t="n">
        <v>1</v>
      </c>
      <c r="C31" s="303" t="s">
        <v>153</v>
      </c>
      <c r="D31" s="305" t="s">
        <v>147</v>
      </c>
      <c r="E31" s="305"/>
      <c r="F31" s="305"/>
      <c r="G31" s="306"/>
      <c r="H31" s="306"/>
      <c r="I31" s="307"/>
      <c r="J31" s="308" t="s">
        <v>429</v>
      </c>
    </row>
    <row r="32" customFormat="false" ht="17.15" hidden="false" customHeight="false" outlineLevel="0" collapsed="false">
      <c r="A32" s="309"/>
      <c r="B32" s="309" t="s">
        <v>420</v>
      </c>
      <c r="C32" s="310" t="s">
        <v>420</v>
      </c>
      <c r="D32" s="310" t="s">
        <v>420</v>
      </c>
      <c r="E32" s="310" t="s">
        <v>420</v>
      </c>
      <c r="F32" s="310" t="s">
        <v>420</v>
      </c>
      <c r="G32" s="310" t="s">
        <v>420</v>
      </c>
      <c r="H32" s="310" t="s">
        <v>420</v>
      </c>
      <c r="I32" s="311"/>
      <c r="J32" s="310" t="s">
        <v>420</v>
      </c>
    </row>
    <row r="33" customFormat="false" ht="17.15" hidden="false" customHeight="false" outlineLevel="0" collapsed="false">
      <c r="A33" s="309"/>
      <c r="B33" s="309" t="n">
        <v>7</v>
      </c>
      <c r="C33" s="303" t="s">
        <v>153</v>
      </c>
      <c r="D33" s="305" t="s">
        <v>149</v>
      </c>
      <c r="E33" s="305"/>
      <c r="F33" s="305"/>
      <c r="G33" s="306"/>
      <c r="H33" s="306"/>
      <c r="I33" s="307"/>
      <c r="J33" s="308" t="s">
        <v>421</v>
      </c>
    </row>
    <row r="34" customFormat="false" ht="17.15" hidden="false" customHeight="false" outlineLevel="0" collapsed="false">
      <c r="B34" s="299" t="s">
        <v>430</v>
      </c>
    </row>
    <row r="35" customFormat="false" ht="17.15" hidden="false" customHeight="false" outlineLevel="0" collapsed="false">
      <c r="B35" s="299" t="s">
        <v>431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99CC"/>
    <pageSetUpPr fitToPage="true"/>
  </sheetPr>
  <dimension ref="A1:L18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A1" activeCellId="0" sqref="A1"/>
    </sheetView>
  </sheetViews>
  <sheetFormatPr defaultColWidth="9.00390625" defaultRowHeight="15.75" customHeight="true" zeroHeight="false" outlineLevelRow="0" outlineLevelCol="0"/>
  <cols>
    <col collapsed="false" customWidth="true" hidden="false" outlineLevel="0" max="1" min="1" style="299" width="5.12"/>
    <col collapsed="false" customWidth="true" hidden="false" outlineLevel="0" max="2" min="2" style="299" width="12.5"/>
    <col collapsed="false" customWidth="true" hidden="false" outlineLevel="0" max="3" min="3" style="299" width="11.12"/>
    <col collapsed="false" customWidth="true" hidden="false" outlineLevel="0" max="4" min="4" style="299" width="12"/>
    <col collapsed="false" customWidth="true" hidden="false" outlineLevel="0" max="5" min="5" style="299" width="13"/>
    <col collapsed="false" customWidth="true" hidden="false" outlineLevel="0" max="6" min="6" style="299" width="26.63"/>
    <col collapsed="false" customWidth="true" hidden="false" outlineLevel="0" max="8" min="7" style="299" width="31.63"/>
    <col collapsed="false" customWidth="true" hidden="false" outlineLevel="0" max="9" min="9" style="299" width="19.13"/>
    <col collapsed="false" customWidth="false" hidden="false" outlineLevel="0" max="257" min="10" style="299" width="9"/>
    <col collapsed="false" customWidth="true" hidden="false" outlineLevel="0" max="258" min="258" style="299" width="5.12"/>
    <col collapsed="false" customWidth="true" hidden="false" outlineLevel="0" max="259" min="259" style="299" width="12.5"/>
    <col collapsed="false" customWidth="true" hidden="false" outlineLevel="0" max="260" min="260" style="299" width="11.12"/>
    <col collapsed="false" customWidth="true" hidden="false" outlineLevel="0" max="261" min="261" style="299" width="12"/>
    <col collapsed="false" customWidth="true" hidden="false" outlineLevel="0" max="262" min="262" style="299" width="13"/>
    <col collapsed="false" customWidth="true" hidden="false" outlineLevel="0" max="263" min="263" style="299" width="26.63"/>
    <col collapsed="false" customWidth="true" hidden="false" outlineLevel="0" max="264" min="264" style="299" width="31.63"/>
    <col collapsed="false" customWidth="true" hidden="false" outlineLevel="0" max="265" min="265" style="299" width="19.13"/>
    <col collapsed="false" customWidth="false" hidden="false" outlineLevel="0" max="513" min="266" style="299" width="9"/>
    <col collapsed="false" customWidth="true" hidden="false" outlineLevel="0" max="514" min="514" style="299" width="5.12"/>
    <col collapsed="false" customWidth="true" hidden="false" outlineLevel="0" max="515" min="515" style="299" width="12.5"/>
    <col collapsed="false" customWidth="true" hidden="false" outlineLevel="0" max="516" min="516" style="299" width="11.12"/>
    <col collapsed="false" customWidth="true" hidden="false" outlineLevel="0" max="517" min="517" style="299" width="12"/>
    <col collapsed="false" customWidth="true" hidden="false" outlineLevel="0" max="518" min="518" style="299" width="13"/>
    <col collapsed="false" customWidth="true" hidden="false" outlineLevel="0" max="519" min="519" style="299" width="26.63"/>
    <col collapsed="false" customWidth="true" hidden="false" outlineLevel="0" max="520" min="520" style="299" width="31.63"/>
    <col collapsed="false" customWidth="true" hidden="false" outlineLevel="0" max="521" min="521" style="299" width="19.13"/>
    <col collapsed="false" customWidth="false" hidden="false" outlineLevel="0" max="769" min="522" style="299" width="9"/>
    <col collapsed="false" customWidth="true" hidden="false" outlineLevel="0" max="770" min="770" style="299" width="5.12"/>
    <col collapsed="false" customWidth="true" hidden="false" outlineLevel="0" max="771" min="771" style="299" width="12.5"/>
    <col collapsed="false" customWidth="true" hidden="false" outlineLevel="0" max="772" min="772" style="299" width="11.12"/>
    <col collapsed="false" customWidth="true" hidden="false" outlineLevel="0" max="773" min="773" style="299" width="12"/>
    <col collapsed="false" customWidth="true" hidden="false" outlineLevel="0" max="774" min="774" style="299" width="13"/>
    <col collapsed="false" customWidth="true" hidden="false" outlineLevel="0" max="775" min="775" style="299" width="26.63"/>
    <col collapsed="false" customWidth="true" hidden="false" outlineLevel="0" max="776" min="776" style="299" width="31.63"/>
    <col collapsed="false" customWidth="true" hidden="false" outlineLevel="0" max="777" min="777" style="299" width="19.13"/>
    <col collapsed="false" customWidth="false" hidden="false" outlineLevel="0" max="1025" min="778" style="299" width="9"/>
    <col collapsed="false" customWidth="true" hidden="false" outlineLevel="0" max="1026" min="1026" style="299" width="5.12"/>
    <col collapsed="false" customWidth="true" hidden="false" outlineLevel="0" max="1027" min="1027" style="299" width="12.5"/>
    <col collapsed="false" customWidth="true" hidden="false" outlineLevel="0" max="1028" min="1028" style="299" width="11.12"/>
    <col collapsed="false" customWidth="true" hidden="false" outlineLevel="0" max="1029" min="1029" style="299" width="12"/>
    <col collapsed="false" customWidth="true" hidden="false" outlineLevel="0" max="1030" min="1030" style="299" width="13"/>
    <col collapsed="false" customWidth="true" hidden="false" outlineLevel="0" max="1031" min="1031" style="299" width="26.63"/>
    <col collapsed="false" customWidth="true" hidden="false" outlineLevel="0" max="1032" min="1032" style="299" width="31.63"/>
    <col collapsed="false" customWidth="true" hidden="false" outlineLevel="0" max="1033" min="1033" style="299" width="19.13"/>
    <col collapsed="false" customWidth="false" hidden="false" outlineLevel="0" max="1281" min="1034" style="299" width="9"/>
    <col collapsed="false" customWidth="true" hidden="false" outlineLevel="0" max="1282" min="1282" style="299" width="5.12"/>
    <col collapsed="false" customWidth="true" hidden="false" outlineLevel="0" max="1283" min="1283" style="299" width="12.5"/>
    <col collapsed="false" customWidth="true" hidden="false" outlineLevel="0" max="1284" min="1284" style="299" width="11.12"/>
    <col collapsed="false" customWidth="true" hidden="false" outlineLevel="0" max="1285" min="1285" style="299" width="12"/>
    <col collapsed="false" customWidth="true" hidden="false" outlineLevel="0" max="1286" min="1286" style="299" width="13"/>
    <col collapsed="false" customWidth="true" hidden="false" outlineLevel="0" max="1287" min="1287" style="299" width="26.63"/>
    <col collapsed="false" customWidth="true" hidden="false" outlineLevel="0" max="1288" min="1288" style="299" width="31.63"/>
    <col collapsed="false" customWidth="true" hidden="false" outlineLevel="0" max="1289" min="1289" style="299" width="19.13"/>
    <col collapsed="false" customWidth="false" hidden="false" outlineLevel="0" max="1537" min="1290" style="299" width="9"/>
    <col collapsed="false" customWidth="true" hidden="false" outlineLevel="0" max="1538" min="1538" style="299" width="5.12"/>
    <col collapsed="false" customWidth="true" hidden="false" outlineLevel="0" max="1539" min="1539" style="299" width="12.5"/>
    <col collapsed="false" customWidth="true" hidden="false" outlineLevel="0" max="1540" min="1540" style="299" width="11.12"/>
    <col collapsed="false" customWidth="true" hidden="false" outlineLevel="0" max="1541" min="1541" style="299" width="12"/>
    <col collapsed="false" customWidth="true" hidden="false" outlineLevel="0" max="1542" min="1542" style="299" width="13"/>
    <col collapsed="false" customWidth="true" hidden="false" outlineLevel="0" max="1543" min="1543" style="299" width="26.63"/>
    <col collapsed="false" customWidth="true" hidden="false" outlineLevel="0" max="1544" min="1544" style="299" width="31.63"/>
    <col collapsed="false" customWidth="true" hidden="false" outlineLevel="0" max="1545" min="1545" style="299" width="19.13"/>
    <col collapsed="false" customWidth="false" hidden="false" outlineLevel="0" max="1793" min="1546" style="299" width="9"/>
    <col collapsed="false" customWidth="true" hidden="false" outlineLevel="0" max="1794" min="1794" style="299" width="5.12"/>
    <col collapsed="false" customWidth="true" hidden="false" outlineLevel="0" max="1795" min="1795" style="299" width="12.5"/>
    <col collapsed="false" customWidth="true" hidden="false" outlineLevel="0" max="1796" min="1796" style="299" width="11.12"/>
    <col collapsed="false" customWidth="true" hidden="false" outlineLevel="0" max="1797" min="1797" style="299" width="12"/>
    <col collapsed="false" customWidth="true" hidden="false" outlineLevel="0" max="1798" min="1798" style="299" width="13"/>
    <col collapsed="false" customWidth="true" hidden="false" outlineLevel="0" max="1799" min="1799" style="299" width="26.63"/>
    <col collapsed="false" customWidth="true" hidden="false" outlineLevel="0" max="1800" min="1800" style="299" width="31.63"/>
    <col collapsed="false" customWidth="true" hidden="false" outlineLevel="0" max="1801" min="1801" style="299" width="19.13"/>
    <col collapsed="false" customWidth="false" hidden="false" outlineLevel="0" max="2049" min="1802" style="299" width="9"/>
    <col collapsed="false" customWidth="true" hidden="false" outlineLevel="0" max="2050" min="2050" style="299" width="5.12"/>
    <col collapsed="false" customWidth="true" hidden="false" outlineLevel="0" max="2051" min="2051" style="299" width="12.5"/>
    <col collapsed="false" customWidth="true" hidden="false" outlineLevel="0" max="2052" min="2052" style="299" width="11.12"/>
    <col collapsed="false" customWidth="true" hidden="false" outlineLevel="0" max="2053" min="2053" style="299" width="12"/>
    <col collapsed="false" customWidth="true" hidden="false" outlineLevel="0" max="2054" min="2054" style="299" width="13"/>
    <col collapsed="false" customWidth="true" hidden="false" outlineLevel="0" max="2055" min="2055" style="299" width="26.63"/>
    <col collapsed="false" customWidth="true" hidden="false" outlineLevel="0" max="2056" min="2056" style="299" width="31.63"/>
    <col collapsed="false" customWidth="true" hidden="false" outlineLevel="0" max="2057" min="2057" style="299" width="19.13"/>
    <col collapsed="false" customWidth="false" hidden="false" outlineLevel="0" max="2305" min="2058" style="299" width="9"/>
    <col collapsed="false" customWidth="true" hidden="false" outlineLevel="0" max="2306" min="2306" style="299" width="5.12"/>
    <col collapsed="false" customWidth="true" hidden="false" outlineLevel="0" max="2307" min="2307" style="299" width="12.5"/>
    <col collapsed="false" customWidth="true" hidden="false" outlineLevel="0" max="2308" min="2308" style="299" width="11.12"/>
    <col collapsed="false" customWidth="true" hidden="false" outlineLevel="0" max="2309" min="2309" style="299" width="12"/>
    <col collapsed="false" customWidth="true" hidden="false" outlineLevel="0" max="2310" min="2310" style="299" width="13"/>
    <col collapsed="false" customWidth="true" hidden="false" outlineLevel="0" max="2311" min="2311" style="299" width="26.63"/>
    <col collapsed="false" customWidth="true" hidden="false" outlineLevel="0" max="2312" min="2312" style="299" width="31.63"/>
    <col collapsed="false" customWidth="true" hidden="false" outlineLevel="0" max="2313" min="2313" style="299" width="19.13"/>
    <col collapsed="false" customWidth="false" hidden="false" outlineLevel="0" max="2561" min="2314" style="299" width="9"/>
    <col collapsed="false" customWidth="true" hidden="false" outlineLevel="0" max="2562" min="2562" style="299" width="5.12"/>
    <col collapsed="false" customWidth="true" hidden="false" outlineLevel="0" max="2563" min="2563" style="299" width="12.5"/>
    <col collapsed="false" customWidth="true" hidden="false" outlineLevel="0" max="2564" min="2564" style="299" width="11.12"/>
    <col collapsed="false" customWidth="true" hidden="false" outlineLevel="0" max="2565" min="2565" style="299" width="12"/>
    <col collapsed="false" customWidth="true" hidden="false" outlineLevel="0" max="2566" min="2566" style="299" width="13"/>
    <col collapsed="false" customWidth="true" hidden="false" outlineLevel="0" max="2567" min="2567" style="299" width="26.63"/>
    <col collapsed="false" customWidth="true" hidden="false" outlineLevel="0" max="2568" min="2568" style="299" width="31.63"/>
    <col collapsed="false" customWidth="true" hidden="false" outlineLevel="0" max="2569" min="2569" style="299" width="19.13"/>
    <col collapsed="false" customWidth="false" hidden="false" outlineLevel="0" max="2817" min="2570" style="299" width="9"/>
    <col collapsed="false" customWidth="true" hidden="false" outlineLevel="0" max="2818" min="2818" style="299" width="5.12"/>
    <col collapsed="false" customWidth="true" hidden="false" outlineLevel="0" max="2819" min="2819" style="299" width="12.5"/>
    <col collapsed="false" customWidth="true" hidden="false" outlineLevel="0" max="2820" min="2820" style="299" width="11.12"/>
    <col collapsed="false" customWidth="true" hidden="false" outlineLevel="0" max="2821" min="2821" style="299" width="12"/>
    <col collapsed="false" customWidth="true" hidden="false" outlineLevel="0" max="2822" min="2822" style="299" width="13"/>
    <col collapsed="false" customWidth="true" hidden="false" outlineLevel="0" max="2823" min="2823" style="299" width="26.63"/>
    <col collapsed="false" customWidth="true" hidden="false" outlineLevel="0" max="2824" min="2824" style="299" width="31.63"/>
    <col collapsed="false" customWidth="true" hidden="false" outlineLevel="0" max="2825" min="2825" style="299" width="19.13"/>
    <col collapsed="false" customWidth="false" hidden="false" outlineLevel="0" max="3073" min="2826" style="299" width="9"/>
    <col collapsed="false" customWidth="true" hidden="false" outlineLevel="0" max="3074" min="3074" style="299" width="5.12"/>
    <col collapsed="false" customWidth="true" hidden="false" outlineLevel="0" max="3075" min="3075" style="299" width="12.5"/>
    <col collapsed="false" customWidth="true" hidden="false" outlineLevel="0" max="3076" min="3076" style="299" width="11.12"/>
    <col collapsed="false" customWidth="true" hidden="false" outlineLevel="0" max="3077" min="3077" style="299" width="12"/>
    <col collapsed="false" customWidth="true" hidden="false" outlineLevel="0" max="3078" min="3078" style="299" width="13"/>
    <col collapsed="false" customWidth="true" hidden="false" outlineLevel="0" max="3079" min="3079" style="299" width="26.63"/>
    <col collapsed="false" customWidth="true" hidden="false" outlineLevel="0" max="3080" min="3080" style="299" width="31.63"/>
    <col collapsed="false" customWidth="true" hidden="false" outlineLevel="0" max="3081" min="3081" style="299" width="19.13"/>
    <col collapsed="false" customWidth="false" hidden="false" outlineLevel="0" max="3329" min="3082" style="299" width="9"/>
    <col collapsed="false" customWidth="true" hidden="false" outlineLevel="0" max="3330" min="3330" style="299" width="5.12"/>
    <col collapsed="false" customWidth="true" hidden="false" outlineLevel="0" max="3331" min="3331" style="299" width="12.5"/>
    <col collapsed="false" customWidth="true" hidden="false" outlineLevel="0" max="3332" min="3332" style="299" width="11.12"/>
    <col collapsed="false" customWidth="true" hidden="false" outlineLevel="0" max="3333" min="3333" style="299" width="12"/>
    <col collapsed="false" customWidth="true" hidden="false" outlineLevel="0" max="3334" min="3334" style="299" width="13"/>
    <col collapsed="false" customWidth="true" hidden="false" outlineLevel="0" max="3335" min="3335" style="299" width="26.63"/>
    <col collapsed="false" customWidth="true" hidden="false" outlineLevel="0" max="3336" min="3336" style="299" width="31.63"/>
    <col collapsed="false" customWidth="true" hidden="false" outlineLevel="0" max="3337" min="3337" style="299" width="19.13"/>
    <col collapsed="false" customWidth="false" hidden="false" outlineLevel="0" max="3585" min="3338" style="299" width="9"/>
    <col collapsed="false" customWidth="true" hidden="false" outlineLevel="0" max="3586" min="3586" style="299" width="5.12"/>
    <col collapsed="false" customWidth="true" hidden="false" outlineLevel="0" max="3587" min="3587" style="299" width="12.5"/>
    <col collapsed="false" customWidth="true" hidden="false" outlineLevel="0" max="3588" min="3588" style="299" width="11.12"/>
    <col collapsed="false" customWidth="true" hidden="false" outlineLevel="0" max="3589" min="3589" style="299" width="12"/>
    <col collapsed="false" customWidth="true" hidden="false" outlineLevel="0" max="3590" min="3590" style="299" width="13"/>
    <col collapsed="false" customWidth="true" hidden="false" outlineLevel="0" max="3591" min="3591" style="299" width="26.63"/>
    <col collapsed="false" customWidth="true" hidden="false" outlineLevel="0" max="3592" min="3592" style="299" width="31.63"/>
    <col collapsed="false" customWidth="true" hidden="false" outlineLevel="0" max="3593" min="3593" style="299" width="19.13"/>
    <col collapsed="false" customWidth="false" hidden="false" outlineLevel="0" max="3841" min="3594" style="299" width="9"/>
    <col collapsed="false" customWidth="true" hidden="false" outlineLevel="0" max="3842" min="3842" style="299" width="5.12"/>
    <col collapsed="false" customWidth="true" hidden="false" outlineLevel="0" max="3843" min="3843" style="299" width="12.5"/>
    <col collapsed="false" customWidth="true" hidden="false" outlineLevel="0" max="3844" min="3844" style="299" width="11.12"/>
    <col collapsed="false" customWidth="true" hidden="false" outlineLevel="0" max="3845" min="3845" style="299" width="12"/>
    <col collapsed="false" customWidth="true" hidden="false" outlineLevel="0" max="3846" min="3846" style="299" width="13"/>
    <col collapsed="false" customWidth="true" hidden="false" outlineLevel="0" max="3847" min="3847" style="299" width="26.63"/>
    <col collapsed="false" customWidth="true" hidden="false" outlineLevel="0" max="3848" min="3848" style="299" width="31.63"/>
    <col collapsed="false" customWidth="true" hidden="false" outlineLevel="0" max="3849" min="3849" style="299" width="19.13"/>
    <col collapsed="false" customWidth="false" hidden="false" outlineLevel="0" max="4097" min="3850" style="299" width="9"/>
    <col collapsed="false" customWidth="true" hidden="false" outlineLevel="0" max="4098" min="4098" style="299" width="5.12"/>
    <col collapsed="false" customWidth="true" hidden="false" outlineLevel="0" max="4099" min="4099" style="299" width="12.5"/>
    <col collapsed="false" customWidth="true" hidden="false" outlineLevel="0" max="4100" min="4100" style="299" width="11.12"/>
    <col collapsed="false" customWidth="true" hidden="false" outlineLevel="0" max="4101" min="4101" style="299" width="12"/>
    <col collapsed="false" customWidth="true" hidden="false" outlineLevel="0" max="4102" min="4102" style="299" width="13"/>
    <col collapsed="false" customWidth="true" hidden="false" outlineLevel="0" max="4103" min="4103" style="299" width="26.63"/>
    <col collapsed="false" customWidth="true" hidden="false" outlineLevel="0" max="4104" min="4104" style="299" width="31.63"/>
    <col collapsed="false" customWidth="true" hidden="false" outlineLevel="0" max="4105" min="4105" style="299" width="19.13"/>
    <col collapsed="false" customWidth="false" hidden="false" outlineLevel="0" max="4353" min="4106" style="299" width="9"/>
    <col collapsed="false" customWidth="true" hidden="false" outlineLevel="0" max="4354" min="4354" style="299" width="5.12"/>
    <col collapsed="false" customWidth="true" hidden="false" outlineLevel="0" max="4355" min="4355" style="299" width="12.5"/>
    <col collapsed="false" customWidth="true" hidden="false" outlineLevel="0" max="4356" min="4356" style="299" width="11.12"/>
    <col collapsed="false" customWidth="true" hidden="false" outlineLevel="0" max="4357" min="4357" style="299" width="12"/>
    <col collapsed="false" customWidth="true" hidden="false" outlineLevel="0" max="4358" min="4358" style="299" width="13"/>
    <col collapsed="false" customWidth="true" hidden="false" outlineLevel="0" max="4359" min="4359" style="299" width="26.63"/>
    <col collapsed="false" customWidth="true" hidden="false" outlineLevel="0" max="4360" min="4360" style="299" width="31.63"/>
    <col collapsed="false" customWidth="true" hidden="false" outlineLevel="0" max="4361" min="4361" style="299" width="19.13"/>
    <col collapsed="false" customWidth="false" hidden="false" outlineLevel="0" max="4609" min="4362" style="299" width="9"/>
    <col collapsed="false" customWidth="true" hidden="false" outlineLevel="0" max="4610" min="4610" style="299" width="5.12"/>
    <col collapsed="false" customWidth="true" hidden="false" outlineLevel="0" max="4611" min="4611" style="299" width="12.5"/>
    <col collapsed="false" customWidth="true" hidden="false" outlineLevel="0" max="4612" min="4612" style="299" width="11.12"/>
    <col collapsed="false" customWidth="true" hidden="false" outlineLevel="0" max="4613" min="4613" style="299" width="12"/>
    <col collapsed="false" customWidth="true" hidden="false" outlineLevel="0" max="4614" min="4614" style="299" width="13"/>
    <col collapsed="false" customWidth="true" hidden="false" outlineLevel="0" max="4615" min="4615" style="299" width="26.63"/>
    <col collapsed="false" customWidth="true" hidden="false" outlineLevel="0" max="4616" min="4616" style="299" width="31.63"/>
    <col collapsed="false" customWidth="true" hidden="false" outlineLevel="0" max="4617" min="4617" style="299" width="19.13"/>
    <col collapsed="false" customWidth="false" hidden="false" outlineLevel="0" max="4865" min="4618" style="299" width="9"/>
    <col collapsed="false" customWidth="true" hidden="false" outlineLevel="0" max="4866" min="4866" style="299" width="5.12"/>
    <col collapsed="false" customWidth="true" hidden="false" outlineLevel="0" max="4867" min="4867" style="299" width="12.5"/>
    <col collapsed="false" customWidth="true" hidden="false" outlineLevel="0" max="4868" min="4868" style="299" width="11.12"/>
    <col collapsed="false" customWidth="true" hidden="false" outlineLevel="0" max="4869" min="4869" style="299" width="12"/>
    <col collapsed="false" customWidth="true" hidden="false" outlineLevel="0" max="4870" min="4870" style="299" width="13"/>
    <col collapsed="false" customWidth="true" hidden="false" outlineLevel="0" max="4871" min="4871" style="299" width="26.63"/>
    <col collapsed="false" customWidth="true" hidden="false" outlineLevel="0" max="4872" min="4872" style="299" width="31.63"/>
    <col collapsed="false" customWidth="true" hidden="false" outlineLevel="0" max="4873" min="4873" style="299" width="19.13"/>
    <col collapsed="false" customWidth="false" hidden="false" outlineLevel="0" max="5121" min="4874" style="299" width="9"/>
    <col collapsed="false" customWidth="true" hidden="false" outlineLevel="0" max="5122" min="5122" style="299" width="5.12"/>
    <col collapsed="false" customWidth="true" hidden="false" outlineLevel="0" max="5123" min="5123" style="299" width="12.5"/>
    <col collapsed="false" customWidth="true" hidden="false" outlineLevel="0" max="5124" min="5124" style="299" width="11.12"/>
    <col collapsed="false" customWidth="true" hidden="false" outlineLevel="0" max="5125" min="5125" style="299" width="12"/>
    <col collapsed="false" customWidth="true" hidden="false" outlineLevel="0" max="5126" min="5126" style="299" width="13"/>
    <col collapsed="false" customWidth="true" hidden="false" outlineLevel="0" max="5127" min="5127" style="299" width="26.63"/>
    <col collapsed="false" customWidth="true" hidden="false" outlineLevel="0" max="5128" min="5128" style="299" width="31.63"/>
    <col collapsed="false" customWidth="true" hidden="false" outlineLevel="0" max="5129" min="5129" style="299" width="19.13"/>
    <col collapsed="false" customWidth="false" hidden="false" outlineLevel="0" max="5377" min="5130" style="299" width="9"/>
    <col collapsed="false" customWidth="true" hidden="false" outlineLevel="0" max="5378" min="5378" style="299" width="5.12"/>
    <col collapsed="false" customWidth="true" hidden="false" outlineLevel="0" max="5379" min="5379" style="299" width="12.5"/>
    <col collapsed="false" customWidth="true" hidden="false" outlineLevel="0" max="5380" min="5380" style="299" width="11.12"/>
    <col collapsed="false" customWidth="true" hidden="false" outlineLevel="0" max="5381" min="5381" style="299" width="12"/>
    <col collapsed="false" customWidth="true" hidden="false" outlineLevel="0" max="5382" min="5382" style="299" width="13"/>
    <col collapsed="false" customWidth="true" hidden="false" outlineLevel="0" max="5383" min="5383" style="299" width="26.63"/>
    <col collapsed="false" customWidth="true" hidden="false" outlineLevel="0" max="5384" min="5384" style="299" width="31.63"/>
    <col collapsed="false" customWidth="true" hidden="false" outlineLevel="0" max="5385" min="5385" style="299" width="19.13"/>
    <col collapsed="false" customWidth="false" hidden="false" outlineLevel="0" max="5633" min="5386" style="299" width="9"/>
    <col collapsed="false" customWidth="true" hidden="false" outlineLevel="0" max="5634" min="5634" style="299" width="5.12"/>
    <col collapsed="false" customWidth="true" hidden="false" outlineLevel="0" max="5635" min="5635" style="299" width="12.5"/>
    <col collapsed="false" customWidth="true" hidden="false" outlineLevel="0" max="5636" min="5636" style="299" width="11.12"/>
    <col collapsed="false" customWidth="true" hidden="false" outlineLevel="0" max="5637" min="5637" style="299" width="12"/>
    <col collapsed="false" customWidth="true" hidden="false" outlineLevel="0" max="5638" min="5638" style="299" width="13"/>
    <col collapsed="false" customWidth="true" hidden="false" outlineLevel="0" max="5639" min="5639" style="299" width="26.63"/>
    <col collapsed="false" customWidth="true" hidden="false" outlineLevel="0" max="5640" min="5640" style="299" width="31.63"/>
    <col collapsed="false" customWidth="true" hidden="false" outlineLevel="0" max="5641" min="5641" style="299" width="19.13"/>
    <col collapsed="false" customWidth="false" hidden="false" outlineLevel="0" max="5889" min="5642" style="299" width="9"/>
    <col collapsed="false" customWidth="true" hidden="false" outlineLevel="0" max="5890" min="5890" style="299" width="5.12"/>
    <col collapsed="false" customWidth="true" hidden="false" outlineLevel="0" max="5891" min="5891" style="299" width="12.5"/>
    <col collapsed="false" customWidth="true" hidden="false" outlineLevel="0" max="5892" min="5892" style="299" width="11.12"/>
    <col collapsed="false" customWidth="true" hidden="false" outlineLevel="0" max="5893" min="5893" style="299" width="12"/>
    <col collapsed="false" customWidth="true" hidden="false" outlineLevel="0" max="5894" min="5894" style="299" width="13"/>
    <col collapsed="false" customWidth="true" hidden="false" outlineLevel="0" max="5895" min="5895" style="299" width="26.63"/>
    <col collapsed="false" customWidth="true" hidden="false" outlineLevel="0" max="5896" min="5896" style="299" width="31.63"/>
    <col collapsed="false" customWidth="true" hidden="false" outlineLevel="0" max="5897" min="5897" style="299" width="19.13"/>
    <col collapsed="false" customWidth="false" hidden="false" outlineLevel="0" max="6145" min="5898" style="299" width="9"/>
    <col collapsed="false" customWidth="true" hidden="false" outlineLevel="0" max="6146" min="6146" style="299" width="5.12"/>
    <col collapsed="false" customWidth="true" hidden="false" outlineLevel="0" max="6147" min="6147" style="299" width="12.5"/>
    <col collapsed="false" customWidth="true" hidden="false" outlineLevel="0" max="6148" min="6148" style="299" width="11.12"/>
    <col collapsed="false" customWidth="true" hidden="false" outlineLevel="0" max="6149" min="6149" style="299" width="12"/>
    <col collapsed="false" customWidth="true" hidden="false" outlineLevel="0" max="6150" min="6150" style="299" width="13"/>
    <col collapsed="false" customWidth="true" hidden="false" outlineLevel="0" max="6151" min="6151" style="299" width="26.63"/>
    <col collapsed="false" customWidth="true" hidden="false" outlineLevel="0" max="6152" min="6152" style="299" width="31.63"/>
    <col collapsed="false" customWidth="true" hidden="false" outlineLevel="0" max="6153" min="6153" style="299" width="19.13"/>
    <col collapsed="false" customWidth="false" hidden="false" outlineLevel="0" max="6401" min="6154" style="299" width="9"/>
    <col collapsed="false" customWidth="true" hidden="false" outlineLevel="0" max="6402" min="6402" style="299" width="5.12"/>
    <col collapsed="false" customWidth="true" hidden="false" outlineLevel="0" max="6403" min="6403" style="299" width="12.5"/>
    <col collapsed="false" customWidth="true" hidden="false" outlineLevel="0" max="6404" min="6404" style="299" width="11.12"/>
    <col collapsed="false" customWidth="true" hidden="false" outlineLevel="0" max="6405" min="6405" style="299" width="12"/>
    <col collapsed="false" customWidth="true" hidden="false" outlineLevel="0" max="6406" min="6406" style="299" width="13"/>
    <col collapsed="false" customWidth="true" hidden="false" outlineLevel="0" max="6407" min="6407" style="299" width="26.63"/>
    <col collapsed="false" customWidth="true" hidden="false" outlineLevel="0" max="6408" min="6408" style="299" width="31.63"/>
    <col collapsed="false" customWidth="true" hidden="false" outlineLevel="0" max="6409" min="6409" style="299" width="19.13"/>
    <col collapsed="false" customWidth="false" hidden="false" outlineLevel="0" max="6657" min="6410" style="299" width="9"/>
    <col collapsed="false" customWidth="true" hidden="false" outlineLevel="0" max="6658" min="6658" style="299" width="5.12"/>
    <col collapsed="false" customWidth="true" hidden="false" outlineLevel="0" max="6659" min="6659" style="299" width="12.5"/>
    <col collapsed="false" customWidth="true" hidden="false" outlineLevel="0" max="6660" min="6660" style="299" width="11.12"/>
    <col collapsed="false" customWidth="true" hidden="false" outlineLevel="0" max="6661" min="6661" style="299" width="12"/>
    <col collapsed="false" customWidth="true" hidden="false" outlineLevel="0" max="6662" min="6662" style="299" width="13"/>
    <col collapsed="false" customWidth="true" hidden="false" outlineLevel="0" max="6663" min="6663" style="299" width="26.63"/>
    <col collapsed="false" customWidth="true" hidden="false" outlineLevel="0" max="6664" min="6664" style="299" width="31.63"/>
    <col collapsed="false" customWidth="true" hidden="false" outlineLevel="0" max="6665" min="6665" style="299" width="19.13"/>
    <col collapsed="false" customWidth="false" hidden="false" outlineLevel="0" max="6913" min="6666" style="299" width="9"/>
    <col collapsed="false" customWidth="true" hidden="false" outlineLevel="0" max="6914" min="6914" style="299" width="5.12"/>
    <col collapsed="false" customWidth="true" hidden="false" outlineLevel="0" max="6915" min="6915" style="299" width="12.5"/>
    <col collapsed="false" customWidth="true" hidden="false" outlineLevel="0" max="6916" min="6916" style="299" width="11.12"/>
    <col collapsed="false" customWidth="true" hidden="false" outlineLevel="0" max="6917" min="6917" style="299" width="12"/>
    <col collapsed="false" customWidth="true" hidden="false" outlineLevel="0" max="6918" min="6918" style="299" width="13"/>
    <col collapsed="false" customWidth="true" hidden="false" outlineLevel="0" max="6919" min="6919" style="299" width="26.63"/>
    <col collapsed="false" customWidth="true" hidden="false" outlineLevel="0" max="6920" min="6920" style="299" width="31.63"/>
    <col collapsed="false" customWidth="true" hidden="false" outlineLevel="0" max="6921" min="6921" style="299" width="19.13"/>
    <col collapsed="false" customWidth="false" hidden="false" outlineLevel="0" max="7169" min="6922" style="299" width="9"/>
    <col collapsed="false" customWidth="true" hidden="false" outlineLevel="0" max="7170" min="7170" style="299" width="5.12"/>
    <col collapsed="false" customWidth="true" hidden="false" outlineLevel="0" max="7171" min="7171" style="299" width="12.5"/>
    <col collapsed="false" customWidth="true" hidden="false" outlineLevel="0" max="7172" min="7172" style="299" width="11.12"/>
    <col collapsed="false" customWidth="true" hidden="false" outlineLevel="0" max="7173" min="7173" style="299" width="12"/>
    <col collapsed="false" customWidth="true" hidden="false" outlineLevel="0" max="7174" min="7174" style="299" width="13"/>
    <col collapsed="false" customWidth="true" hidden="false" outlineLevel="0" max="7175" min="7175" style="299" width="26.63"/>
    <col collapsed="false" customWidth="true" hidden="false" outlineLevel="0" max="7176" min="7176" style="299" width="31.63"/>
    <col collapsed="false" customWidth="true" hidden="false" outlineLevel="0" max="7177" min="7177" style="299" width="19.13"/>
    <col collapsed="false" customWidth="false" hidden="false" outlineLevel="0" max="7425" min="7178" style="299" width="9"/>
    <col collapsed="false" customWidth="true" hidden="false" outlineLevel="0" max="7426" min="7426" style="299" width="5.12"/>
    <col collapsed="false" customWidth="true" hidden="false" outlineLevel="0" max="7427" min="7427" style="299" width="12.5"/>
    <col collapsed="false" customWidth="true" hidden="false" outlineLevel="0" max="7428" min="7428" style="299" width="11.12"/>
    <col collapsed="false" customWidth="true" hidden="false" outlineLevel="0" max="7429" min="7429" style="299" width="12"/>
    <col collapsed="false" customWidth="true" hidden="false" outlineLevel="0" max="7430" min="7430" style="299" width="13"/>
    <col collapsed="false" customWidth="true" hidden="false" outlineLevel="0" max="7431" min="7431" style="299" width="26.63"/>
    <col collapsed="false" customWidth="true" hidden="false" outlineLevel="0" max="7432" min="7432" style="299" width="31.63"/>
    <col collapsed="false" customWidth="true" hidden="false" outlineLevel="0" max="7433" min="7433" style="299" width="19.13"/>
    <col collapsed="false" customWidth="false" hidden="false" outlineLevel="0" max="7681" min="7434" style="299" width="9"/>
    <col collapsed="false" customWidth="true" hidden="false" outlineLevel="0" max="7682" min="7682" style="299" width="5.12"/>
    <col collapsed="false" customWidth="true" hidden="false" outlineLevel="0" max="7683" min="7683" style="299" width="12.5"/>
    <col collapsed="false" customWidth="true" hidden="false" outlineLevel="0" max="7684" min="7684" style="299" width="11.12"/>
    <col collapsed="false" customWidth="true" hidden="false" outlineLevel="0" max="7685" min="7685" style="299" width="12"/>
    <col collapsed="false" customWidth="true" hidden="false" outlineLevel="0" max="7686" min="7686" style="299" width="13"/>
    <col collapsed="false" customWidth="true" hidden="false" outlineLevel="0" max="7687" min="7687" style="299" width="26.63"/>
    <col collapsed="false" customWidth="true" hidden="false" outlineLevel="0" max="7688" min="7688" style="299" width="31.63"/>
    <col collapsed="false" customWidth="true" hidden="false" outlineLevel="0" max="7689" min="7689" style="299" width="19.13"/>
    <col collapsed="false" customWidth="false" hidden="false" outlineLevel="0" max="7937" min="7690" style="299" width="9"/>
    <col collapsed="false" customWidth="true" hidden="false" outlineLevel="0" max="7938" min="7938" style="299" width="5.12"/>
    <col collapsed="false" customWidth="true" hidden="false" outlineLevel="0" max="7939" min="7939" style="299" width="12.5"/>
    <col collapsed="false" customWidth="true" hidden="false" outlineLevel="0" max="7940" min="7940" style="299" width="11.12"/>
    <col collapsed="false" customWidth="true" hidden="false" outlineLevel="0" max="7941" min="7941" style="299" width="12"/>
    <col collapsed="false" customWidth="true" hidden="false" outlineLevel="0" max="7942" min="7942" style="299" width="13"/>
    <col collapsed="false" customWidth="true" hidden="false" outlineLevel="0" max="7943" min="7943" style="299" width="26.63"/>
    <col collapsed="false" customWidth="true" hidden="false" outlineLevel="0" max="7944" min="7944" style="299" width="31.63"/>
    <col collapsed="false" customWidth="true" hidden="false" outlineLevel="0" max="7945" min="7945" style="299" width="19.13"/>
    <col collapsed="false" customWidth="false" hidden="false" outlineLevel="0" max="8193" min="7946" style="299" width="9"/>
    <col collapsed="false" customWidth="true" hidden="false" outlineLevel="0" max="8194" min="8194" style="299" width="5.12"/>
    <col collapsed="false" customWidth="true" hidden="false" outlineLevel="0" max="8195" min="8195" style="299" width="12.5"/>
    <col collapsed="false" customWidth="true" hidden="false" outlineLevel="0" max="8196" min="8196" style="299" width="11.12"/>
    <col collapsed="false" customWidth="true" hidden="false" outlineLevel="0" max="8197" min="8197" style="299" width="12"/>
    <col collapsed="false" customWidth="true" hidden="false" outlineLevel="0" max="8198" min="8198" style="299" width="13"/>
    <col collapsed="false" customWidth="true" hidden="false" outlineLevel="0" max="8199" min="8199" style="299" width="26.63"/>
    <col collapsed="false" customWidth="true" hidden="false" outlineLevel="0" max="8200" min="8200" style="299" width="31.63"/>
    <col collapsed="false" customWidth="true" hidden="false" outlineLevel="0" max="8201" min="8201" style="299" width="19.13"/>
    <col collapsed="false" customWidth="false" hidden="false" outlineLevel="0" max="8449" min="8202" style="299" width="9"/>
    <col collapsed="false" customWidth="true" hidden="false" outlineLevel="0" max="8450" min="8450" style="299" width="5.12"/>
    <col collapsed="false" customWidth="true" hidden="false" outlineLevel="0" max="8451" min="8451" style="299" width="12.5"/>
    <col collapsed="false" customWidth="true" hidden="false" outlineLevel="0" max="8452" min="8452" style="299" width="11.12"/>
    <col collapsed="false" customWidth="true" hidden="false" outlineLevel="0" max="8453" min="8453" style="299" width="12"/>
    <col collapsed="false" customWidth="true" hidden="false" outlineLevel="0" max="8454" min="8454" style="299" width="13"/>
    <col collapsed="false" customWidth="true" hidden="false" outlineLevel="0" max="8455" min="8455" style="299" width="26.63"/>
    <col collapsed="false" customWidth="true" hidden="false" outlineLevel="0" max="8456" min="8456" style="299" width="31.63"/>
    <col collapsed="false" customWidth="true" hidden="false" outlineLevel="0" max="8457" min="8457" style="299" width="19.13"/>
    <col collapsed="false" customWidth="false" hidden="false" outlineLevel="0" max="8705" min="8458" style="299" width="9"/>
    <col collapsed="false" customWidth="true" hidden="false" outlineLevel="0" max="8706" min="8706" style="299" width="5.12"/>
    <col collapsed="false" customWidth="true" hidden="false" outlineLevel="0" max="8707" min="8707" style="299" width="12.5"/>
    <col collapsed="false" customWidth="true" hidden="false" outlineLevel="0" max="8708" min="8708" style="299" width="11.12"/>
    <col collapsed="false" customWidth="true" hidden="false" outlineLevel="0" max="8709" min="8709" style="299" width="12"/>
    <col collapsed="false" customWidth="true" hidden="false" outlineLevel="0" max="8710" min="8710" style="299" width="13"/>
    <col collapsed="false" customWidth="true" hidden="false" outlineLevel="0" max="8711" min="8711" style="299" width="26.63"/>
    <col collapsed="false" customWidth="true" hidden="false" outlineLevel="0" max="8712" min="8712" style="299" width="31.63"/>
    <col collapsed="false" customWidth="true" hidden="false" outlineLevel="0" max="8713" min="8713" style="299" width="19.13"/>
    <col collapsed="false" customWidth="false" hidden="false" outlineLevel="0" max="8961" min="8714" style="299" width="9"/>
    <col collapsed="false" customWidth="true" hidden="false" outlineLevel="0" max="8962" min="8962" style="299" width="5.12"/>
    <col collapsed="false" customWidth="true" hidden="false" outlineLevel="0" max="8963" min="8963" style="299" width="12.5"/>
    <col collapsed="false" customWidth="true" hidden="false" outlineLevel="0" max="8964" min="8964" style="299" width="11.12"/>
    <col collapsed="false" customWidth="true" hidden="false" outlineLevel="0" max="8965" min="8965" style="299" width="12"/>
    <col collapsed="false" customWidth="true" hidden="false" outlineLevel="0" max="8966" min="8966" style="299" width="13"/>
    <col collapsed="false" customWidth="true" hidden="false" outlineLevel="0" max="8967" min="8967" style="299" width="26.63"/>
    <col collapsed="false" customWidth="true" hidden="false" outlineLevel="0" max="8968" min="8968" style="299" width="31.63"/>
    <col collapsed="false" customWidth="true" hidden="false" outlineLevel="0" max="8969" min="8969" style="299" width="19.13"/>
    <col collapsed="false" customWidth="false" hidden="false" outlineLevel="0" max="9217" min="8970" style="299" width="9"/>
    <col collapsed="false" customWidth="true" hidden="false" outlineLevel="0" max="9218" min="9218" style="299" width="5.12"/>
    <col collapsed="false" customWidth="true" hidden="false" outlineLevel="0" max="9219" min="9219" style="299" width="12.5"/>
    <col collapsed="false" customWidth="true" hidden="false" outlineLevel="0" max="9220" min="9220" style="299" width="11.12"/>
    <col collapsed="false" customWidth="true" hidden="false" outlineLevel="0" max="9221" min="9221" style="299" width="12"/>
    <col collapsed="false" customWidth="true" hidden="false" outlineLevel="0" max="9222" min="9222" style="299" width="13"/>
    <col collapsed="false" customWidth="true" hidden="false" outlineLevel="0" max="9223" min="9223" style="299" width="26.63"/>
    <col collapsed="false" customWidth="true" hidden="false" outlineLevel="0" max="9224" min="9224" style="299" width="31.63"/>
    <col collapsed="false" customWidth="true" hidden="false" outlineLevel="0" max="9225" min="9225" style="299" width="19.13"/>
    <col collapsed="false" customWidth="false" hidden="false" outlineLevel="0" max="9473" min="9226" style="299" width="9"/>
    <col collapsed="false" customWidth="true" hidden="false" outlineLevel="0" max="9474" min="9474" style="299" width="5.12"/>
    <col collapsed="false" customWidth="true" hidden="false" outlineLevel="0" max="9475" min="9475" style="299" width="12.5"/>
    <col collapsed="false" customWidth="true" hidden="false" outlineLevel="0" max="9476" min="9476" style="299" width="11.12"/>
    <col collapsed="false" customWidth="true" hidden="false" outlineLevel="0" max="9477" min="9477" style="299" width="12"/>
    <col collapsed="false" customWidth="true" hidden="false" outlineLevel="0" max="9478" min="9478" style="299" width="13"/>
    <col collapsed="false" customWidth="true" hidden="false" outlineLevel="0" max="9479" min="9479" style="299" width="26.63"/>
    <col collapsed="false" customWidth="true" hidden="false" outlineLevel="0" max="9480" min="9480" style="299" width="31.63"/>
    <col collapsed="false" customWidth="true" hidden="false" outlineLevel="0" max="9481" min="9481" style="299" width="19.13"/>
    <col collapsed="false" customWidth="false" hidden="false" outlineLevel="0" max="9729" min="9482" style="299" width="9"/>
    <col collapsed="false" customWidth="true" hidden="false" outlineLevel="0" max="9730" min="9730" style="299" width="5.12"/>
    <col collapsed="false" customWidth="true" hidden="false" outlineLevel="0" max="9731" min="9731" style="299" width="12.5"/>
    <col collapsed="false" customWidth="true" hidden="false" outlineLevel="0" max="9732" min="9732" style="299" width="11.12"/>
    <col collapsed="false" customWidth="true" hidden="false" outlineLevel="0" max="9733" min="9733" style="299" width="12"/>
    <col collapsed="false" customWidth="true" hidden="false" outlineLevel="0" max="9734" min="9734" style="299" width="13"/>
    <col collapsed="false" customWidth="true" hidden="false" outlineLevel="0" max="9735" min="9735" style="299" width="26.63"/>
    <col collapsed="false" customWidth="true" hidden="false" outlineLevel="0" max="9736" min="9736" style="299" width="31.63"/>
    <col collapsed="false" customWidth="true" hidden="false" outlineLevel="0" max="9737" min="9737" style="299" width="19.13"/>
    <col collapsed="false" customWidth="false" hidden="false" outlineLevel="0" max="9985" min="9738" style="299" width="9"/>
    <col collapsed="false" customWidth="true" hidden="false" outlineLevel="0" max="9986" min="9986" style="299" width="5.12"/>
    <col collapsed="false" customWidth="true" hidden="false" outlineLevel="0" max="9987" min="9987" style="299" width="12.5"/>
    <col collapsed="false" customWidth="true" hidden="false" outlineLevel="0" max="9988" min="9988" style="299" width="11.12"/>
    <col collapsed="false" customWidth="true" hidden="false" outlineLevel="0" max="9989" min="9989" style="299" width="12"/>
    <col collapsed="false" customWidth="true" hidden="false" outlineLevel="0" max="9990" min="9990" style="299" width="13"/>
    <col collapsed="false" customWidth="true" hidden="false" outlineLevel="0" max="9991" min="9991" style="299" width="26.63"/>
    <col collapsed="false" customWidth="true" hidden="false" outlineLevel="0" max="9992" min="9992" style="299" width="31.63"/>
    <col collapsed="false" customWidth="true" hidden="false" outlineLevel="0" max="9993" min="9993" style="299" width="19.13"/>
    <col collapsed="false" customWidth="false" hidden="false" outlineLevel="0" max="10241" min="9994" style="299" width="9"/>
    <col collapsed="false" customWidth="true" hidden="false" outlineLevel="0" max="10242" min="10242" style="299" width="5.12"/>
    <col collapsed="false" customWidth="true" hidden="false" outlineLevel="0" max="10243" min="10243" style="299" width="12.5"/>
    <col collapsed="false" customWidth="true" hidden="false" outlineLevel="0" max="10244" min="10244" style="299" width="11.12"/>
    <col collapsed="false" customWidth="true" hidden="false" outlineLevel="0" max="10245" min="10245" style="299" width="12"/>
    <col collapsed="false" customWidth="true" hidden="false" outlineLevel="0" max="10246" min="10246" style="299" width="13"/>
    <col collapsed="false" customWidth="true" hidden="false" outlineLevel="0" max="10247" min="10247" style="299" width="26.63"/>
    <col collapsed="false" customWidth="true" hidden="false" outlineLevel="0" max="10248" min="10248" style="299" width="31.63"/>
    <col collapsed="false" customWidth="true" hidden="false" outlineLevel="0" max="10249" min="10249" style="299" width="19.13"/>
    <col collapsed="false" customWidth="false" hidden="false" outlineLevel="0" max="10497" min="10250" style="299" width="9"/>
    <col collapsed="false" customWidth="true" hidden="false" outlineLevel="0" max="10498" min="10498" style="299" width="5.12"/>
    <col collapsed="false" customWidth="true" hidden="false" outlineLevel="0" max="10499" min="10499" style="299" width="12.5"/>
    <col collapsed="false" customWidth="true" hidden="false" outlineLevel="0" max="10500" min="10500" style="299" width="11.12"/>
    <col collapsed="false" customWidth="true" hidden="false" outlineLevel="0" max="10501" min="10501" style="299" width="12"/>
    <col collapsed="false" customWidth="true" hidden="false" outlineLevel="0" max="10502" min="10502" style="299" width="13"/>
    <col collapsed="false" customWidth="true" hidden="false" outlineLevel="0" max="10503" min="10503" style="299" width="26.63"/>
    <col collapsed="false" customWidth="true" hidden="false" outlineLevel="0" max="10504" min="10504" style="299" width="31.63"/>
    <col collapsed="false" customWidth="true" hidden="false" outlineLevel="0" max="10505" min="10505" style="299" width="19.13"/>
    <col collapsed="false" customWidth="false" hidden="false" outlineLevel="0" max="10753" min="10506" style="299" width="9"/>
    <col collapsed="false" customWidth="true" hidden="false" outlineLevel="0" max="10754" min="10754" style="299" width="5.12"/>
    <col collapsed="false" customWidth="true" hidden="false" outlineLevel="0" max="10755" min="10755" style="299" width="12.5"/>
    <col collapsed="false" customWidth="true" hidden="false" outlineLevel="0" max="10756" min="10756" style="299" width="11.12"/>
    <col collapsed="false" customWidth="true" hidden="false" outlineLevel="0" max="10757" min="10757" style="299" width="12"/>
    <col collapsed="false" customWidth="true" hidden="false" outlineLevel="0" max="10758" min="10758" style="299" width="13"/>
    <col collapsed="false" customWidth="true" hidden="false" outlineLevel="0" max="10759" min="10759" style="299" width="26.63"/>
    <col collapsed="false" customWidth="true" hidden="false" outlineLevel="0" max="10760" min="10760" style="299" width="31.63"/>
    <col collapsed="false" customWidth="true" hidden="false" outlineLevel="0" max="10761" min="10761" style="299" width="19.13"/>
    <col collapsed="false" customWidth="false" hidden="false" outlineLevel="0" max="11009" min="10762" style="299" width="9"/>
    <col collapsed="false" customWidth="true" hidden="false" outlineLevel="0" max="11010" min="11010" style="299" width="5.12"/>
    <col collapsed="false" customWidth="true" hidden="false" outlineLevel="0" max="11011" min="11011" style="299" width="12.5"/>
    <col collapsed="false" customWidth="true" hidden="false" outlineLevel="0" max="11012" min="11012" style="299" width="11.12"/>
    <col collapsed="false" customWidth="true" hidden="false" outlineLevel="0" max="11013" min="11013" style="299" width="12"/>
    <col collapsed="false" customWidth="true" hidden="false" outlineLevel="0" max="11014" min="11014" style="299" width="13"/>
    <col collapsed="false" customWidth="true" hidden="false" outlineLevel="0" max="11015" min="11015" style="299" width="26.63"/>
    <col collapsed="false" customWidth="true" hidden="false" outlineLevel="0" max="11016" min="11016" style="299" width="31.63"/>
    <col collapsed="false" customWidth="true" hidden="false" outlineLevel="0" max="11017" min="11017" style="299" width="19.13"/>
    <col collapsed="false" customWidth="false" hidden="false" outlineLevel="0" max="11265" min="11018" style="299" width="9"/>
    <col collapsed="false" customWidth="true" hidden="false" outlineLevel="0" max="11266" min="11266" style="299" width="5.12"/>
    <col collapsed="false" customWidth="true" hidden="false" outlineLevel="0" max="11267" min="11267" style="299" width="12.5"/>
    <col collapsed="false" customWidth="true" hidden="false" outlineLevel="0" max="11268" min="11268" style="299" width="11.12"/>
    <col collapsed="false" customWidth="true" hidden="false" outlineLevel="0" max="11269" min="11269" style="299" width="12"/>
    <col collapsed="false" customWidth="true" hidden="false" outlineLevel="0" max="11270" min="11270" style="299" width="13"/>
    <col collapsed="false" customWidth="true" hidden="false" outlineLevel="0" max="11271" min="11271" style="299" width="26.63"/>
    <col collapsed="false" customWidth="true" hidden="false" outlineLevel="0" max="11272" min="11272" style="299" width="31.63"/>
    <col collapsed="false" customWidth="true" hidden="false" outlineLevel="0" max="11273" min="11273" style="299" width="19.13"/>
    <col collapsed="false" customWidth="false" hidden="false" outlineLevel="0" max="11521" min="11274" style="299" width="9"/>
    <col collapsed="false" customWidth="true" hidden="false" outlineLevel="0" max="11522" min="11522" style="299" width="5.12"/>
    <col collapsed="false" customWidth="true" hidden="false" outlineLevel="0" max="11523" min="11523" style="299" width="12.5"/>
    <col collapsed="false" customWidth="true" hidden="false" outlineLevel="0" max="11524" min="11524" style="299" width="11.12"/>
    <col collapsed="false" customWidth="true" hidden="false" outlineLevel="0" max="11525" min="11525" style="299" width="12"/>
    <col collapsed="false" customWidth="true" hidden="false" outlineLevel="0" max="11526" min="11526" style="299" width="13"/>
    <col collapsed="false" customWidth="true" hidden="false" outlineLevel="0" max="11527" min="11527" style="299" width="26.63"/>
    <col collapsed="false" customWidth="true" hidden="false" outlineLevel="0" max="11528" min="11528" style="299" width="31.63"/>
    <col collapsed="false" customWidth="true" hidden="false" outlineLevel="0" max="11529" min="11529" style="299" width="19.13"/>
    <col collapsed="false" customWidth="false" hidden="false" outlineLevel="0" max="11777" min="11530" style="299" width="9"/>
    <col collapsed="false" customWidth="true" hidden="false" outlineLevel="0" max="11778" min="11778" style="299" width="5.12"/>
    <col collapsed="false" customWidth="true" hidden="false" outlineLevel="0" max="11779" min="11779" style="299" width="12.5"/>
    <col collapsed="false" customWidth="true" hidden="false" outlineLevel="0" max="11780" min="11780" style="299" width="11.12"/>
    <col collapsed="false" customWidth="true" hidden="false" outlineLevel="0" max="11781" min="11781" style="299" width="12"/>
    <col collapsed="false" customWidth="true" hidden="false" outlineLevel="0" max="11782" min="11782" style="299" width="13"/>
    <col collapsed="false" customWidth="true" hidden="false" outlineLevel="0" max="11783" min="11783" style="299" width="26.63"/>
    <col collapsed="false" customWidth="true" hidden="false" outlineLevel="0" max="11784" min="11784" style="299" width="31.63"/>
    <col collapsed="false" customWidth="true" hidden="false" outlineLevel="0" max="11785" min="11785" style="299" width="19.13"/>
    <col collapsed="false" customWidth="false" hidden="false" outlineLevel="0" max="12033" min="11786" style="299" width="9"/>
    <col collapsed="false" customWidth="true" hidden="false" outlineLevel="0" max="12034" min="12034" style="299" width="5.12"/>
    <col collapsed="false" customWidth="true" hidden="false" outlineLevel="0" max="12035" min="12035" style="299" width="12.5"/>
    <col collapsed="false" customWidth="true" hidden="false" outlineLevel="0" max="12036" min="12036" style="299" width="11.12"/>
    <col collapsed="false" customWidth="true" hidden="false" outlineLevel="0" max="12037" min="12037" style="299" width="12"/>
    <col collapsed="false" customWidth="true" hidden="false" outlineLevel="0" max="12038" min="12038" style="299" width="13"/>
    <col collapsed="false" customWidth="true" hidden="false" outlineLevel="0" max="12039" min="12039" style="299" width="26.63"/>
    <col collapsed="false" customWidth="true" hidden="false" outlineLevel="0" max="12040" min="12040" style="299" width="31.63"/>
    <col collapsed="false" customWidth="true" hidden="false" outlineLevel="0" max="12041" min="12041" style="299" width="19.13"/>
    <col collapsed="false" customWidth="false" hidden="false" outlineLevel="0" max="12289" min="12042" style="299" width="9"/>
    <col collapsed="false" customWidth="true" hidden="false" outlineLevel="0" max="12290" min="12290" style="299" width="5.12"/>
    <col collapsed="false" customWidth="true" hidden="false" outlineLevel="0" max="12291" min="12291" style="299" width="12.5"/>
    <col collapsed="false" customWidth="true" hidden="false" outlineLevel="0" max="12292" min="12292" style="299" width="11.12"/>
    <col collapsed="false" customWidth="true" hidden="false" outlineLevel="0" max="12293" min="12293" style="299" width="12"/>
    <col collapsed="false" customWidth="true" hidden="false" outlineLevel="0" max="12294" min="12294" style="299" width="13"/>
    <col collapsed="false" customWidth="true" hidden="false" outlineLevel="0" max="12295" min="12295" style="299" width="26.63"/>
    <col collapsed="false" customWidth="true" hidden="false" outlineLevel="0" max="12296" min="12296" style="299" width="31.63"/>
    <col collapsed="false" customWidth="true" hidden="false" outlineLevel="0" max="12297" min="12297" style="299" width="19.13"/>
    <col collapsed="false" customWidth="false" hidden="false" outlineLevel="0" max="12545" min="12298" style="299" width="9"/>
    <col collapsed="false" customWidth="true" hidden="false" outlineLevel="0" max="12546" min="12546" style="299" width="5.12"/>
    <col collapsed="false" customWidth="true" hidden="false" outlineLevel="0" max="12547" min="12547" style="299" width="12.5"/>
    <col collapsed="false" customWidth="true" hidden="false" outlineLevel="0" max="12548" min="12548" style="299" width="11.12"/>
    <col collapsed="false" customWidth="true" hidden="false" outlineLevel="0" max="12549" min="12549" style="299" width="12"/>
    <col collapsed="false" customWidth="true" hidden="false" outlineLevel="0" max="12550" min="12550" style="299" width="13"/>
    <col collapsed="false" customWidth="true" hidden="false" outlineLevel="0" max="12551" min="12551" style="299" width="26.63"/>
    <col collapsed="false" customWidth="true" hidden="false" outlineLevel="0" max="12552" min="12552" style="299" width="31.63"/>
    <col collapsed="false" customWidth="true" hidden="false" outlineLevel="0" max="12553" min="12553" style="299" width="19.13"/>
    <col collapsed="false" customWidth="false" hidden="false" outlineLevel="0" max="12801" min="12554" style="299" width="9"/>
    <col collapsed="false" customWidth="true" hidden="false" outlineLevel="0" max="12802" min="12802" style="299" width="5.12"/>
    <col collapsed="false" customWidth="true" hidden="false" outlineLevel="0" max="12803" min="12803" style="299" width="12.5"/>
    <col collapsed="false" customWidth="true" hidden="false" outlineLevel="0" max="12804" min="12804" style="299" width="11.12"/>
    <col collapsed="false" customWidth="true" hidden="false" outlineLevel="0" max="12805" min="12805" style="299" width="12"/>
    <col collapsed="false" customWidth="true" hidden="false" outlineLevel="0" max="12806" min="12806" style="299" width="13"/>
    <col collapsed="false" customWidth="true" hidden="false" outlineLevel="0" max="12807" min="12807" style="299" width="26.63"/>
    <col collapsed="false" customWidth="true" hidden="false" outlineLevel="0" max="12808" min="12808" style="299" width="31.63"/>
    <col collapsed="false" customWidth="true" hidden="false" outlineLevel="0" max="12809" min="12809" style="299" width="19.13"/>
    <col collapsed="false" customWidth="false" hidden="false" outlineLevel="0" max="13057" min="12810" style="299" width="9"/>
    <col collapsed="false" customWidth="true" hidden="false" outlineLevel="0" max="13058" min="13058" style="299" width="5.12"/>
    <col collapsed="false" customWidth="true" hidden="false" outlineLevel="0" max="13059" min="13059" style="299" width="12.5"/>
    <col collapsed="false" customWidth="true" hidden="false" outlineLevel="0" max="13060" min="13060" style="299" width="11.12"/>
    <col collapsed="false" customWidth="true" hidden="false" outlineLevel="0" max="13061" min="13061" style="299" width="12"/>
    <col collapsed="false" customWidth="true" hidden="false" outlineLevel="0" max="13062" min="13062" style="299" width="13"/>
    <col collapsed="false" customWidth="true" hidden="false" outlineLevel="0" max="13063" min="13063" style="299" width="26.63"/>
    <col collapsed="false" customWidth="true" hidden="false" outlineLevel="0" max="13064" min="13064" style="299" width="31.63"/>
    <col collapsed="false" customWidth="true" hidden="false" outlineLevel="0" max="13065" min="13065" style="299" width="19.13"/>
    <col collapsed="false" customWidth="false" hidden="false" outlineLevel="0" max="13313" min="13066" style="299" width="9"/>
    <col collapsed="false" customWidth="true" hidden="false" outlineLevel="0" max="13314" min="13314" style="299" width="5.12"/>
    <col collapsed="false" customWidth="true" hidden="false" outlineLevel="0" max="13315" min="13315" style="299" width="12.5"/>
    <col collapsed="false" customWidth="true" hidden="false" outlineLevel="0" max="13316" min="13316" style="299" width="11.12"/>
    <col collapsed="false" customWidth="true" hidden="false" outlineLevel="0" max="13317" min="13317" style="299" width="12"/>
    <col collapsed="false" customWidth="true" hidden="false" outlineLevel="0" max="13318" min="13318" style="299" width="13"/>
    <col collapsed="false" customWidth="true" hidden="false" outlineLevel="0" max="13319" min="13319" style="299" width="26.63"/>
    <col collapsed="false" customWidth="true" hidden="false" outlineLevel="0" max="13320" min="13320" style="299" width="31.63"/>
    <col collapsed="false" customWidth="true" hidden="false" outlineLevel="0" max="13321" min="13321" style="299" width="19.13"/>
    <col collapsed="false" customWidth="false" hidden="false" outlineLevel="0" max="13569" min="13322" style="299" width="9"/>
    <col collapsed="false" customWidth="true" hidden="false" outlineLevel="0" max="13570" min="13570" style="299" width="5.12"/>
    <col collapsed="false" customWidth="true" hidden="false" outlineLevel="0" max="13571" min="13571" style="299" width="12.5"/>
    <col collapsed="false" customWidth="true" hidden="false" outlineLevel="0" max="13572" min="13572" style="299" width="11.12"/>
    <col collapsed="false" customWidth="true" hidden="false" outlineLevel="0" max="13573" min="13573" style="299" width="12"/>
    <col collapsed="false" customWidth="true" hidden="false" outlineLevel="0" max="13574" min="13574" style="299" width="13"/>
    <col collapsed="false" customWidth="true" hidden="false" outlineLevel="0" max="13575" min="13575" style="299" width="26.63"/>
    <col collapsed="false" customWidth="true" hidden="false" outlineLevel="0" max="13576" min="13576" style="299" width="31.63"/>
    <col collapsed="false" customWidth="true" hidden="false" outlineLevel="0" max="13577" min="13577" style="299" width="19.13"/>
    <col collapsed="false" customWidth="false" hidden="false" outlineLevel="0" max="13825" min="13578" style="299" width="9"/>
    <col collapsed="false" customWidth="true" hidden="false" outlineLevel="0" max="13826" min="13826" style="299" width="5.12"/>
    <col collapsed="false" customWidth="true" hidden="false" outlineLevel="0" max="13827" min="13827" style="299" width="12.5"/>
    <col collapsed="false" customWidth="true" hidden="false" outlineLevel="0" max="13828" min="13828" style="299" width="11.12"/>
    <col collapsed="false" customWidth="true" hidden="false" outlineLevel="0" max="13829" min="13829" style="299" width="12"/>
    <col collapsed="false" customWidth="true" hidden="false" outlineLevel="0" max="13830" min="13830" style="299" width="13"/>
    <col collapsed="false" customWidth="true" hidden="false" outlineLevel="0" max="13831" min="13831" style="299" width="26.63"/>
    <col collapsed="false" customWidth="true" hidden="false" outlineLevel="0" max="13832" min="13832" style="299" width="31.63"/>
    <col collapsed="false" customWidth="true" hidden="false" outlineLevel="0" max="13833" min="13833" style="299" width="19.13"/>
    <col collapsed="false" customWidth="false" hidden="false" outlineLevel="0" max="14081" min="13834" style="299" width="9"/>
    <col collapsed="false" customWidth="true" hidden="false" outlineLevel="0" max="14082" min="14082" style="299" width="5.12"/>
    <col collapsed="false" customWidth="true" hidden="false" outlineLevel="0" max="14083" min="14083" style="299" width="12.5"/>
    <col collapsed="false" customWidth="true" hidden="false" outlineLevel="0" max="14084" min="14084" style="299" width="11.12"/>
    <col collapsed="false" customWidth="true" hidden="false" outlineLevel="0" max="14085" min="14085" style="299" width="12"/>
    <col collapsed="false" customWidth="true" hidden="false" outlineLevel="0" max="14086" min="14086" style="299" width="13"/>
    <col collapsed="false" customWidth="true" hidden="false" outlineLevel="0" max="14087" min="14087" style="299" width="26.63"/>
    <col collapsed="false" customWidth="true" hidden="false" outlineLevel="0" max="14088" min="14088" style="299" width="31.63"/>
    <col collapsed="false" customWidth="true" hidden="false" outlineLevel="0" max="14089" min="14089" style="299" width="19.13"/>
    <col collapsed="false" customWidth="false" hidden="false" outlineLevel="0" max="14337" min="14090" style="299" width="9"/>
    <col collapsed="false" customWidth="true" hidden="false" outlineLevel="0" max="14338" min="14338" style="299" width="5.12"/>
    <col collapsed="false" customWidth="true" hidden="false" outlineLevel="0" max="14339" min="14339" style="299" width="12.5"/>
    <col collapsed="false" customWidth="true" hidden="false" outlineLevel="0" max="14340" min="14340" style="299" width="11.12"/>
    <col collapsed="false" customWidth="true" hidden="false" outlineLevel="0" max="14341" min="14341" style="299" width="12"/>
    <col collapsed="false" customWidth="true" hidden="false" outlineLevel="0" max="14342" min="14342" style="299" width="13"/>
    <col collapsed="false" customWidth="true" hidden="false" outlineLevel="0" max="14343" min="14343" style="299" width="26.63"/>
    <col collapsed="false" customWidth="true" hidden="false" outlineLevel="0" max="14344" min="14344" style="299" width="31.63"/>
    <col collapsed="false" customWidth="true" hidden="false" outlineLevel="0" max="14345" min="14345" style="299" width="19.13"/>
    <col collapsed="false" customWidth="false" hidden="false" outlineLevel="0" max="14593" min="14346" style="299" width="9"/>
    <col collapsed="false" customWidth="true" hidden="false" outlineLevel="0" max="14594" min="14594" style="299" width="5.12"/>
    <col collapsed="false" customWidth="true" hidden="false" outlineLevel="0" max="14595" min="14595" style="299" width="12.5"/>
    <col collapsed="false" customWidth="true" hidden="false" outlineLevel="0" max="14596" min="14596" style="299" width="11.12"/>
    <col collapsed="false" customWidth="true" hidden="false" outlineLevel="0" max="14597" min="14597" style="299" width="12"/>
    <col collapsed="false" customWidth="true" hidden="false" outlineLevel="0" max="14598" min="14598" style="299" width="13"/>
    <col collapsed="false" customWidth="true" hidden="false" outlineLevel="0" max="14599" min="14599" style="299" width="26.63"/>
    <col collapsed="false" customWidth="true" hidden="false" outlineLevel="0" max="14600" min="14600" style="299" width="31.63"/>
    <col collapsed="false" customWidth="true" hidden="false" outlineLevel="0" max="14601" min="14601" style="299" width="19.13"/>
    <col collapsed="false" customWidth="false" hidden="false" outlineLevel="0" max="14849" min="14602" style="299" width="9"/>
    <col collapsed="false" customWidth="true" hidden="false" outlineLevel="0" max="14850" min="14850" style="299" width="5.12"/>
    <col collapsed="false" customWidth="true" hidden="false" outlineLevel="0" max="14851" min="14851" style="299" width="12.5"/>
    <col collapsed="false" customWidth="true" hidden="false" outlineLevel="0" max="14852" min="14852" style="299" width="11.12"/>
    <col collapsed="false" customWidth="true" hidden="false" outlineLevel="0" max="14853" min="14853" style="299" width="12"/>
    <col collapsed="false" customWidth="true" hidden="false" outlineLevel="0" max="14854" min="14854" style="299" width="13"/>
    <col collapsed="false" customWidth="true" hidden="false" outlineLevel="0" max="14855" min="14855" style="299" width="26.63"/>
    <col collapsed="false" customWidth="true" hidden="false" outlineLevel="0" max="14856" min="14856" style="299" width="31.63"/>
    <col collapsed="false" customWidth="true" hidden="false" outlineLevel="0" max="14857" min="14857" style="299" width="19.13"/>
    <col collapsed="false" customWidth="false" hidden="false" outlineLevel="0" max="15105" min="14858" style="299" width="9"/>
    <col collapsed="false" customWidth="true" hidden="false" outlineLevel="0" max="15106" min="15106" style="299" width="5.12"/>
    <col collapsed="false" customWidth="true" hidden="false" outlineLevel="0" max="15107" min="15107" style="299" width="12.5"/>
    <col collapsed="false" customWidth="true" hidden="false" outlineLevel="0" max="15108" min="15108" style="299" width="11.12"/>
    <col collapsed="false" customWidth="true" hidden="false" outlineLevel="0" max="15109" min="15109" style="299" width="12"/>
    <col collapsed="false" customWidth="true" hidden="false" outlineLevel="0" max="15110" min="15110" style="299" width="13"/>
    <col collapsed="false" customWidth="true" hidden="false" outlineLevel="0" max="15111" min="15111" style="299" width="26.63"/>
    <col collapsed="false" customWidth="true" hidden="false" outlineLevel="0" max="15112" min="15112" style="299" width="31.63"/>
    <col collapsed="false" customWidth="true" hidden="false" outlineLevel="0" max="15113" min="15113" style="299" width="19.13"/>
    <col collapsed="false" customWidth="false" hidden="false" outlineLevel="0" max="15361" min="15114" style="299" width="9"/>
    <col collapsed="false" customWidth="true" hidden="false" outlineLevel="0" max="15362" min="15362" style="299" width="5.12"/>
    <col collapsed="false" customWidth="true" hidden="false" outlineLevel="0" max="15363" min="15363" style="299" width="12.5"/>
    <col collapsed="false" customWidth="true" hidden="false" outlineLevel="0" max="15364" min="15364" style="299" width="11.12"/>
    <col collapsed="false" customWidth="true" hidden="false" outlineLevel="0" max="15365" min="15365" style="299" width="12"/>
    <col collapsed="false" customWidth="true" hidden="false" outlineLevel="0" max="15366" min="15366" style="299" width="13"/>
    <col collapsed="false" customWidth="true" hidden="false" outlineLevel="0" max="15367" min="15367" style="299" width="26.63"/>
    <col collapsed="false" customWidth="true" hidden="false" outlineLevel="0" max="15368" min="15368" style="299" width="31.63"/>
    <col collapsed="false" customWidth="true" hidden="false" outlineLevel="0" max="15369" min="15369" style="299" width="19.13"/>
    <col collapsed="false" customWidth="false" hidden="false" outlineLevel="0" max="15617" min="15370" style="299" width="9"/>
    <col collapsed="false" customWidth="true" hidden="false" outlineLevel="0" max="15618" min="15618" style="299" width="5.12"/>
    <col collapsed="false" customWidth="true" hidden="false" outlineLevel="0" max="15619" min="15619" style="299" width="12.5"/>
    <col collapsed="false" customWidth="true" hidden="false" outlineLevel="0" max="15620" min="15620" style="299" width="11.12"/>
    <col collapsed="false" customWidth="true" hidden="false" outlineLevel="0" max="15621" min="15621" style="299" width="12"/>
    <col collapsed="false" customWidth="true" hidden="false" outlineLevel="0" max="15622" min="15622" style="299" width="13"/>
    <col collapsed="false" customWidth="true" hidden="false" outlineLevel="0" max="15623" min="15623" style="299" width="26.63"/>
    <col collapsed="false" customWidth="true" hidden="false" outlineLevel="0" max="15624" min="15624" style="299" width="31.63"/>
    <col collapsed="false" customWidth="true" hidden="false" outlineLevel="0" max="15625" min="15625" style="299" width="19.13"/>
    <col collapsed="false" customWidth="false" hidden="false" outlineLevel="0" max="15873" min="15626" style="299" width="9"/>
    <col collapsed="false" customWidth="true" hidden="false" outlineLevel="0" max="15874" min="15874" style="299" width="5.12"/>
    <col collapsed="false" customWidth="true" hidden="false" outlineLevel="0" max="15875" min="15875" style="299" width="12.5"/>
    <col collapsed="false" customWidth="true" hidden="false" outlineLevel="0" max="15876" min="15876" style="299" width="11.12"/>
    <col collapsed="false" customWidth="true" hidden="false" outlineLevel="0" max="15877" min="15877" style="299" width="12"/>
    <col collapsed="false" customWidth="true" hidden="false" outlineLevel="0" max="15878" min="15878" style="299" width="13"/>
    <col collapsed="false" customWidth="true" hidden="false" outlineLevel="0" max="15879" min="15879" style="299" width="26.63"/>
    <col collapsed="false" customWidth="true" hidden="false" outlineLevel="0" max="15880" min="15880" style="299" width="31.63"/>
    <col collapsed="false" customWidth="true" hidden="false" outlineLevel="0" max="15881" min="15881" style="299" width="19.13"/>
    <col collapsed="false" customWidth="false" hidden="false" outlineLevel="0" max="16129" min="15882" style="299" width="9"/>
    <col collapsed="false" customWidth="true" hidden="false" outlineLevel="0" max="16130" min="16130" style="299" width="5.12"/>
    <col collapsed="false" customWidth="true" hidden="false" outlineLevel="0" max="16131" min="16131" style="299" width="12.5"/>
    <col collapsed="false" customWidth="true" hidden="false" outlineLevel="0" max="16132" min="16132" style="299" width="11.12"/>
    <col collapsed="false" customWidth="true" hidden="false" outlineLevel="0" max="16133" min="16133" style="299" width="12"/>
    <col collapsed="false" customWidth="true" hidden="false" outlineLevel="0" max="16134" min="16134" style="299" width="13"/>
    <col collapsed="false" customWidth="true" hidden="false" outlineLevel="0" max="16135" min="16135" style="299" width="26.63"/>
    <col collapsed="false" customWidth="true" hidden="false" outlineLevel="0" max="16136" min="16136" style="299" width="31.63"/>
    <col collapsed="false" customWidth="true" hidden="false" outlineLevel="0" max="16137" min="16137" style="299" width="19.13"/>
    <col collapsed="false" customWidth="false" hidden="false" outlineLevel="0" max="16384" min="16138" style="299" width="9"/>
  </cols>
  <sheetData>
    <row r="1" customFormat="false" ht="16.15" hidden="false" customHeight="false" outlineLevel="0" collapsed="false">
      <c r="A1" s="300" t="s">
        <v>406</v>
      </c>
      <c r="B1" s="300"/>
    </row>
    <row r="2" customFormat="false" ht="16.5" hidden="false" customHeight="false" outlineLevel="0" collapsed="false">
      <c r="A2" s="301" t="s">
        <v>432</v>
      </c>
      <c r="B2" s="301"/>
      <c r="C2" s="302"/>
      <c r="D2" s="302"/>
      <c r="E2" s="302"/>
      <c r="F2" s="302"/>
      <c r="G2" s="302"/>
      <c r="H2" s="302"/>
      <c r="I2" s="302"/>
      <c r="J2" s="302"/>
      <c r="K2" s="302"/>
      <c r="L2" s="302"/>
    </row>
    <row r="4" customFormat="false" ht="15.75" hidden="false" customHeight="false" outlineLevel="0" collapsed="false">
      <c r="A4" s="299" t="s">
        <v>433</v>
      </c>
    </row>
    <row r="5" customFormat="false" ht="17.15" hidden="false" customHeight="false" outlineLevel="0" collapsed="false">
      <c r="A5" s="303" t="s">
        <v>242</v>
      </c>
      <c r="B5" s="303" t="s">
        <v>412</v>
      </c>
      <c r="C5" s="303" t="s">
        <v>413</v>
      </c>
      <c r="D5" s="303" t="s">
        <v>414</v>
      </c>
      <c r="E5" s="303" t="s">
        <v>415</v>
      </c>
      <c r="F5" s="303" t="s">
        <v>416</v>
      </c>
      <c r="G5" s="303" t="s">
        <v>417</v>
      </c>
      <c r="H5" s="312" t="s">
        <v>249</v>
      </c>
      <c r="I5" s="303" t="s">
        <v>418</v>
      </c>
    </row>
    <row r="6" customFormat="false" ht="64.15" hidden="false" customHeight="false" outlineLevel="0" collapsed="false">
      <c r="A6" s="305" t="n">
        <v>1</v>
      </c>
      <c r="B6" s="305"/>
      <c r="C6" s="305" t="s">
        <v>434</v>
      </c>
      <c r="D6" s="305" t="s">
        <v>398</v>
      </c>
      <c r="E6" s="305" t="s">
        <v>435</v>
      </c>
      <c r="F6" s="306"/>
      <c r="G6" s="306"/>
      <c r="H6" s="306"/>
      <c r="I6" s="308" t="s">
        <v>436</v>
      </c>
    </row>
    <row r="7" customFormat="false" ht="17.15" hidden="false" customHeight="false" outlineLevel="0" collapsed="false">
      <c r="A7" s="305" t="n">
        <v>2</v>
      </c>
      <c r="B7" s="305"/>
      <c r="C7" s="305"/>
      <c r="D7" s="305"/>
      <c r="E7" s="305"/>
      <c r="F7" s="306"/>
      <c r="G7" s="306"/>
      <c r="H7" s="306"/>
      <c r="I7" s="308"/>
    </row>
    <row r="8" customFormat="false" ht="17.15" hidden="false" customHeight="false" outlineLevel="0" collapsed="false">
      <c r="A8" s="309" t="s">
        <v>420</v>
      </c>
      <c r="B8" s="305"/>
      <c r="C8" s="306"/>
      <c r="D8" s="306"/>
      <c r="E8" s="306"/>
      <c r="F8" s="306"/>
      <c r="G8" s="306"/>
      <c r="H8" s="306"/>
      <c r="I8" s="306"/>
    </row>
    <row r="10" customFormat="false" ht="17.15" hidden="false" customHeight="false" outlineLevel="0" collapsed="false">
      <c r="A10" s="299" t="s">
        <v>437</v>
      </c>
    </row>
    <row r="11" customFormat="false" ht="17.15" hidden="false" customHeight="false" outlineLevel="0" collapsed="false">
      <c r="A11" s="303" t="s">
        <v>242</v>
      </c>
      <c r="B11" s="303" t="s">
        <v>412</v>
      </c>
      <c r="C11" s="303" t="s">
        <v>413</v>
      </c>
      <c r="D11" s="303" t="s">
        <v>414</v>
      </c>
      <c r="E11" s="303" t="s">
        <v>415</v>
      </c>
      <c r="F11" s="303" t="s">
        <v>416</v>
      </c>
      <c r="G11" s="303" t="s">
        <v>417</v>
      </c>
      <c r="H11" s="312" t="s">
        <v>249</v>
      </c>
      <c r="I11" s="303" t="s">
        <v>418</v>
      </c>
    </row>
    <row r="12" customFormat="false" ht="64.15" hidden="false" customHeight="false" outlineLevel="0" collapsed="false">
      <c r="A12" s="305" t="n">
        <v>1</v>
      </c>
      <c r="B12" s="305"/>
      <c r="C12" s="305" t="s">
        <v>434</v>
      </c>
      <c r="D12" s="305" t="s">
        <v>398</v>
      </c>
      <c r="E12" s="305" t="s">
        <v>435</v>
      </c>
      <c r="F12" s="306"/>
      <c r="G12" s="306"/>
      <c r="H12" s="306"/>
      <c r="I12" s="308" t="s">
        <v>436</v>
      </c>
    </row>
    <row r="13" customFormat="false" ht="17.15" hidden="false" customHeight="false" outlineLevel="0" collapsed="false">
      <c r="A13" s="305" t="n">
        <v>2</v>
      </c>
      <c r="B13" s="305"/>
      <c r="C13" s="305"/>
      <c r="D13" s="305"/>
      <c r="E13" s="305"/>
      <c r="F13" s="306"/>
      <c r="G13" s="306"/>
      <c r="H13" s="306"/>
      <c r="I13" s="308"/>
    </row>
    <row r="14" customFormat="false" ht="17.15" hidden="false" customHeight="false" outlineLevel="0" collapsed="false">
      <c r="A14" s="309" t="s">
        <v>420</v>
      </c>
      <c r="B14" s="305"/>
      <c r="C14" s="306"/>
      <c r="D14" s="306"/>
      <c r="E14" s="306"/>
      <c r="F14" s="306"/>
      <c r="G14" s="306"/>
      <c r="H14" s="306"/>
      <c r="I14" s="306"/>
    </row>
    <row r="17" customFormat="false" ht="17.15" hidden="false" customHeight="false" outlineLevel="0" collapsed="false">
      <c r="A17" s="299" t="s">
        <v>438</v>
      </c>
    </row>
    <row r="18" customFormat="false" ht="17.15" hidden="false" customHeight="false" outlineLevel="0" collapsed="false">
      <c r="A18" s="299" t="s">
        <v>431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99CC"/>
    <pageSetUpPr fitToPage="true"/>
  </sheetPr>
  <dimension ref="A1:K45"/>
  <sheetViews>
    <sheetView showFormulas="false" showGridLines="true" showRowColHeaders="true" showZeros="true" rightToLeft="false" tabSelected="true" showOutlineSymbols="true" defaultGridColor="true" view="normal" topLeftCell="A1" colorId="64" zoomScale="60" zoomScaleNormal="60" zoomScalePageLayoutView="100" workbookViewId="0">
      <selection pane="topLeft" activeCell="D1" activeCellId="0" sqref="D1"/>
    </sheetView>
  </sheetViews>
  <sheetFormatPr defaultColWidth="9.00390625" defaultRowHeight="15.75" customHeight="true" zeroHeight="false" outlineLevelRow="0" outlineLevelCol="0"/>
  <cols>
    <col collapsed="false" customWidth="true" hidden="false" outlineLevel="0" max="1" min="1" style="299" width="8.63"/>
    <col collapsed="false" customWidth="true" hidden="false" outlineLevel="0" max="3" min="2" style="299" width="18.63"/>
    <col collapsed="false" customWidth="true" hidden="false" outlineLevel="0" max="4" min="4" style="299" width="9.5"/>
    <col collapsed="false" customWidth="true" hidden="false" outlineLevel="0" max="5" min="5" style="299" width="14.37"/>
    <col collapsed="false" customWidth="true" hidden="false" outlineLevel="0" max="6" min="6" style="299" width="22.63"/>
    <col collapsed="false" customWidth="true" hidden="false" outlineLevel="0" max="7" min="7" style="299" width="12.25"/>
    <col collapsed="false" customWidth="true" hidden="false" outlineLevel="0" max="8" min="8" style="299" width="16.63"/>
    <col collapsed="false" customWidth="true" hidden="false" outlineLevel="0" max="9" min="9" style="299" width="11.63"/>
    <col collapsed="false" customWidth="true" hidden="false" outlineLevel="0" max="10" min="10" style="299" width="13.37"/>
    <col collapsed="false" customWidth="false" hidden="false" outlineLevel="0" max="256" min="11" style="299" width="9"/>
    <col collapsed="false" customWidth="true" hidden="false" outlineLevel="0" max="257" min="257" style="299" width="8.63"/>
    <col collapsed="false" customWidth="true" hidden="false" outlineLevel="0" max="259" min="258" style="299" width="18.63"/>
    <col collapsed="false" customWidth="true" hidden="false" outlineLevel="0" max="260" min="260" style="299" width="9.5"/>
    <col collapsed="false" customWidth="true" hidden="false" outlineLevel="0" max="261" min="261" style="299" width="14.37"/>
    <col collapsed="false" customWidth="true" hidden="false" outlineLevel="0" max="262" min="262" style="299" width="22.63"/>
    <col collapsed="false" customWidth="true" hidden="false" outlineLevel="0" max="263" min="263" style="299" width="12.25"/>
    <col collapsed="false" customWidth="true" hidden="false" outlineLevel="0" max="264" min="264" style="299" width="16.63"/>
    <col collapsed="false" customWidth="true" hidden="false" outlineLevel="0" max="265" min="265" style="299" width="11.63"/>
    <col collapsed="false" customWidth="false" hidden="false" outlineLevel="0" max="512" min="266" style="299" width="9"/>
    <col collapsed="false" customWidth="true" hidden="false" outlineLevel="0" max="513" min="513" style="299" width="8.63"/>
    <col collapsed="false" customWidth="true" hidden="false" outlineLevel="0" max="515" min="514" style="299" width="18.63"/>
    <col collapsed="false" customWidth="true" hidden="false" outlineLevel="0" max="516" min="516" style="299" width="9.5"/>
    <col collapsed="false" customWidth="true" hidden="false" outlineLevel="0" max="517" min="517" style="299" width="14.37"/>
    <col collapsed="false" customWidth="true" hidden="false" outlineLevel="0" max="518" min="518" style="299" width="22.63"/>
    <col collapsed="false" customWidth="true" hidden="false" outlineLevel="0" max="519" min="519" style="299" width="12.25"/>
    <col collapsed="false" customWidth="true" hidden="false" outlineLevel="0" max="520" min="520" style="299" width="16.63"/>
    <col collapsed="false" customWidth="true" hidden="false" outlineLevel="0" max="521" min="521" style="299" width="11.63"/>
    <col collapsed="false" customWidth="false" hidden="false" outlineLevel="0" max="768" min="522" style="299" width="9"/>
    <col collapsed="false" customWidth="true" hidden="false" outlineLevel="0" max="769" min="769" style="299" width="8.63"/>
    <col collapsed="false" customWidth="true" hidden="false" outlineLevel="0" max="771" min="770" style="299" width="18.63"/>
    <col collapsed="false" customWidth="true" hidden="false" outlineLevel="0" max="772" min="772" style="299" width="9.5"/>
    <col collapsed="false" customWidth="true" hidden="false" outlineLevel="0" max="773" min="773" style="299" width="14.37"/>
    <col collapsed="false" customWidth="true" hidden="false" outlineLevel="0" max="774" min="774" style="299" width="22.63"/>
    <col collapsed="false" customWidth="true" hidden="false" outlineLevel="0" max="775" min="775" style="299" width="12.25"/>
    <col collapsed="false" customWidth="true" hidden="false" outlineLevel="0" max="776" min="776" style="299" width="16.63"/>
    <col collapsed="false" customWidth="true" hidden="false" outlineLevel="0" max="777" min="777" style="299" width="11.63"/>
    <col collapsed="false" customWidth="false" hidden="false" outlineLevel="0" max="1024" min="778" style="299" width="9"/>
    <col collapsed="false" customWidth="true" hidden="false" outlineLevel="0" max="1025" min="1025" style="299" width="8.63"/>
    <col collapsed="false" customWidth="true" hidden="false" outlineLevel="0" max="1027" min="1026" style="299" width="18.63"/>
    <col collapsed="false" customWidth="true" hidden="false" outlineLevel="0" max="1028" min="1028" style="299" width="9.5"/>
    <col collapsed="false" customWidth="true" hidden="false" outlineLevel="0" max="1029" min="1029" style="299" width="14.37"/>
    <col collapsed="false" customWidth="true" hidden="false" outlineLevel="0" max="1030" min="1030" style="299" width="22.63"/>
    <col collapsed="false" customWidth="true" hidden="false" outlineLevel="0" max="1031" min="1031" style="299" width="12.25"/>
    <col collapsed="false" customWidth="true" hidden="false" outlineLevel="0" max="1032" min="1032" style="299" width="16.63"/>
    <col collapsed="false" customWidth="true" hidden="false" outlineLevel="0" max="1033" min="1033" style="299" width="11.63"/>
    <col collapsed="false" customWidth="false" hidden="false" outlineLevel="0" max="1280" min="1034" style="299" width="9"/>
    <col collapsed="false" customWidth="true" hidden="false" outlineLevel="0" max="1281" min="1281" style="299" width="8.63"/>
    <col collapsed="false" customWidth="true" hidden="false" outlineLevel="0" max="1283" min="1282" style="299" width="18.63"/>
    <col collapsed="false" customWidth="true" hidden="false" outlineLevel="0" max="1284" min="1284" style="299" width="9.5"/>
    <col collapsed="false" customWidth="true" hidden="false" outlineLevel="0" max="1285" min="1285" style="299" width="14.37"/>
    <col collapsed="false" customWidth="true" hidden="false" outlineLevel="0" max="1286" min="1286" style="299" width="22.63"/>
    <col collapsed="false" customWidth="true" hidden="false" outlineLevel="0" max="1287" min="1287" style="299" width="12.25"/>
    <col collapsed="false" customWidth="true" hidden="false" outlineLevel="0" max="1288" min="1288" style="299" width="16.63"/>
    <col collapsed="false" customWidth="true" hidden="false" outlineLevel="0" max="1289" min="1289" style="299" width="11.63"/>
    <col collapsed="false" customWidth="false" hidden="false" outlineLevel="0" max="1536" min="1290" style="299" width="9"/>
    <col collapsed="false" customWidth="true" hidden="false" outlineLevel="0" max="1537" min="1537" style="299" width="8.63"/>
    <col collapsed="false" customWidth="true" hidden="false" outlineLevel="0" max="1539" min="1538" style="299" width="18.63"/>
    <col collapsed="false" customWidth="true" hidden="false" outlineLevel="0" max="1540" min="1540" style="299" width="9.5"/>
    <col collapsed="false" customWidth="true" hidden="false" outlineLevel="0" max="1541" min="1541" style="299" width="14.37"/>
    <col collapsed="false" customWidth="true" hidden="false" outlineLevel="0" max="1542" min="1542" style="299" width="22.63"/>
    <col collapsed="false" customWidth="true" hidden="false" outlineLevel="0" max="1543" min="1543" style="299" width="12.25"/>
    <col collapsed="false" customWidth="true" hidden="false" outlineLevel="0" max="1544" min="1544" style="299" width="16.63"/>
    <col collapsed="false" customWidth="true" hidden="false" outlineLevel="0" max="1545" min="1545" style="299" width="11.63"/>
    <col collapsed="false" customWidth="false" hidden="false" outlineLevel="0" max="1792" min="1546" style="299" width="9"/>
    <col collapsed="false" customWidth="true" hidden="false" outlineLevel="0" max="1793" min="1793" style="299" width="8.63"/>
    <col collapsed="false" customWidth="true" hidden="false" outlineLevel="0" max="1795" min="1794" style="299" width="18.63"/>
    <col collapsed="false" customWidth="true" hidden="false" outlineLevel="0" max="1796" min="1796" style="299" width="9.5"/>
    <col collapsed="false" customWidth="true" hidden="false" outlineLevel="0" max="1797" min="1797" style="299" width="14.37"/>
    <col collapsed="false" customWidth="true" hidden="false" outlineLevel="0" max="1798" min="1798" style="299" width="22.63"/>
    <col collapsed="false" customWidth="true" hidden="false" outlineLevel="0" max="1799" min="1799" style="299" width="12.25"/>
    <col collapsed="false" customWidth="true" hidden="false" outlineLevel="0" max="1800" min="1800" style="299" width="16.63"/>
    <col collapsed="false" customWidth="true" hidden="false" outlineLevel="0" max="1801" min="1801" style="299" width="11.63"/>
    <col collapsed="false" customWidth="false" hidden="false" outlineLevel="0" max="2048" min="1802" style="299" width="9"/>
    <col collapsed="false" customWidth="true" hidden="false" outlineLevel="0" max="2049" min="2049" style="299" width="8.63"/>
    <col collapsed="false" customWidth="true" hidden="false" outlineLevel="0" max="2051" min="2050" style="299" width="18.63"/>
    <col collapsed="false" customWidth="true" hidden="false" outlineLevel="0" max="2052" min="2052" style="299" width="9.5"/>
    <col collapsed="false" customWidth="true" hidden="false" outlineLevel="0" max="2053" min="2053" style="299" width="14.37"/>
    <col collapsed="false" customWidth="true" hidden="false" outlineLevel="0" max="2054" min="2054" style="299" width="22.63"/>
    <col collapsed="false" customWidth="true" hidden="false" outlineLevel="0" max="2055" min="2055" style="299" width="12.25"/>
    <col collapsed="false" customWidth="true" hidden="false" outlineLevel="0" max="2056" min="2056" style="299" width="16.63"/>
    <col collapsed="false" customWidth="true" hidden="false" outlineLevel="0" max="2057" min="2057" style="299" width="11.63"/>
    <col collapsed="false" customWidth="false" hidden="false" outlineLevel="0" max="2304" min="2058" style="299" width="9"/>
    <col collapsed="false" customWidth="true" hidden="false" outlineLevel="0" max="2305" min="2305" style="299" width="8.63"/>
    <col collapsed="false" customWidth="true" hidden="false" outlineLevel="0" max="2307" min="2306" style="299" width="18.63"/>
    <col collapsed="false" customWidth="true" hidden="false" outlineLevel="0" max="2308" min="2308" style="299" width="9.5"/>
    <col collapsed="false" customWidth="true" hidden="false" outlineLevel="0" max="2309" min="2309" style="299" width="14.37"/>
    <col collapsed="false" customWidth="true" hidden="false" outlineLevel="0" max="2310" min="2310" style="299" width="22.63"/>
    <col collapsed="false" customWidth="true" hidden="false" outlineLevel="0" max="2311" min="2311" style="299" width="12.25"/>
    <col collapsed="false" customWidth="true" hidden="false" outlineLevel="0" max="2312" min="2312" style="299" width="16.63"/>
    <col collapsed="false" customWidth="true" hidden="false" outlineLevel="0" max="2313" min="2313" style="299" width="11.63"/>
    <col collapsed="false" customWidth="false" hidden="false" outlineLevel="0" max="2560" min="2314" style="299" width="9"/>
    <col collapsed="false" customWidth="true" hidden="false" outlineLevel="0" max="2561" min="2561" style="299" width="8.63"/>
    <col collapsed="false" customWidth="true" hidden="false" outlineLevel="0" max="2563" min="2562" style="299" width="18.63"/>
    <col collapsed="false" customWidth="true" hidden="false" outlineLevel="0" max="2564" min="2564" style="299" width="9.5"/>
    <col collapsed="false" customWidth="true" hidden="false" outlineLevel="0" max="2565" min="2565" style="299" width="14.37"/>
    <col collapsed="false" customWidth="true" hidden="false" outlineLevel="0" max="2566" min="2566" style="299" width="22.63"/>
    <col collapsed="false" customWidth="true" hidden="false" outlineLevel="0" max="2567" min="2567" style="299" width="12.25"/>
    <col collapsed="false" customWidth="true" hidden="false" outlineLevel="0" max="2568" min="2568" style="299" width="16.63"/>
    <col collapsed="false" customWidth="true" hidden="false" outlineLevel="0" max="2569" min="2569" style="299" width="11.63"/>
    <col collapsed="false" customWidth="false" hidden="false" outlineLevel="0" max="2816" min="2570" style="299" width="9"/>
    <col collapsed="false" customWidth="true" hidden="false" outlineLevel="0" max="2817" min="2817" style="299" width="8.63"/>
    <col collapsed="false" customWidth="true" hidden="false" outlineLevel="0" max="2819" min="2818" style="299" width="18.63"/>
    <col collapsed="false" customWidth="true" hidden="false" outlineLevel="0" max="2820" min="2820" style="299" width="9.5"/>
    <col collapsed="false" customWidth="true" hidden="false" outlineLevel="0" max="2821" min="2821" style="299" width="14.37"/>
    <col collapsed="false" customWidth="true" hidden="false" outlineLevel="0" max="2822" min="2822" style="299" width="22.63"/>
    <col collapsed="false" customWidth="true" hidden="false" outlineLevel="0" max="2823" min="2823" style="299" width="12.25"/>
    <col collapsed="false" customWidth="true" hidden="false" outlineLevel="0" max="2824" min="2824" style="299" width="16.63"/>
    <col collapsed="false" customWidth="true" hidden="false" outlineLevel="0" max="2825" min="2825" style="299" width="11.63"/>
    <col collapsed="false" customWidth="false" hidden="false" outlineLevel="0" max="3072" min="2826" style="299" width="9"/>
    <col collapsed="false" customWidth="true" hidden="false" outlineLevel="0" max="3073" min="3073" style="299" width="8.63"/>
    <col collapsed="false" customWidth="true" hidden="false" outlineLevel="0" max="3075" min="3074" style="299" width="18.63"/>
    <col collapsed="false" customWidth="true" hidden="false" outlineLevel="0" max="3076" min="3076" style="299" width="9.5"/>
    <col collapsed="false" customWidth="true" hidden="false" outlineLevel="0" max="3077" min="3077" style="299" width="14.37"/>
    <col collapsed="false" customWidth="true" hidden="false" outlineLevel="0" max="3078" min="3078" style="299" width="22.63"/>
    <col collapsed="false" customWidth="true" hidden="false" outlineLevel="0" max="3079" min="3079" style="299" width="12.25"/>
    <col collapsed="false" customWidth="true" hidden="false" outlineLevel="0" max="3080" min="3080" style="299" width="16.63"/>
    <col collapsed="false" customWidth="true" hidden="false" outlineLevel="0" max="3081" min="3081" style="299" width="11.63"/>
    <col collapsed="false" customWidth="false" hidden="false" outlineLevel="0" max="3328" min="3082" style="299" width="9"/>
    <col collapsed="false" customWidth="true" hidden="false" outlineLevel="0" max="3329" min="3329" style="299" width="8.63"/>
    <col collapsed="false" customWidth="true" hidden="false" outlineLevel="0" max="3331" min="3330" style="299" width="18.63"/>
    <col collapsed="false" customWidth="true" hidden="false" outlineLevel="0" max="3332" min="3332" style="299" width="9.5"/>
    <col collapsed="false" customWidth="true" hidden="false" outlineLevel="0" max="3333" min="3333" style="299" width="14.37"/>
    <col collapsed="false" customWidth="true" hidden="false" outlineLevel="0" max="3334" min="3334" style="299" width="22.63"/>
    <col collapsed="false" customWidth="true" hidden="false" outlineLevel="0" max="3335" min="3335" style="299" width="12.25"/>
    <col collapsed="false" customWidth="true" hidden="false" outlineLevel="0" max="3336" min="3336" style="299" width="16.63"/>
    <col collapsed="false" customWidth="true" hidden="false" outlineLevel="0" max="3337" min="3337" style="299" width="11.63"/>
    <col collapsed="false" customWidth="false" hidden="false" outlineLevel="0" max="3584" min="3338" style="299" width="9"/>
    <col collapsed="false" customWidth="true" hidden="false" outlineLevel="0" max="3585" min="3585" style="299" width="8.63"/>
    <col collapsed="false" customWidth="true" hidden="false" outlineLevel="0" max="3587" min="3586" style="299" width="18.63"/>
    <col collapsed="false" customWidth="true" hidden="false" outlineLevel="0" max="3588" min="3588" style="299" width="9.5"/>
    <col collapsed="false" customWidth="true" hidden="false" outlineLevel="0" max="3589" min="3589" style="299" width="14.37"/>
    <col collapsed="false" customWidth="true" hidden="false" outlineLevel="0" max="3590" min="3590" style="299" width="22.63"/>
    <col collapsed="false" customWidth="true" hidden="false" outlineLevel="0" max="3591" min="3591" style="299" width="12.25"/>
    <col collapsed="false" customWidth="true" hidden="false" outlineLevel="0" max="3592" min="3592" style="299" width="16.63"/>
    <col collapsed="false" customWidth="true" hidden="false" outlineLevel="0" max="3593" min="3593" style="299" width="11.63"/>
    <col collapsed="false" customWidth="false" hidden="false" outlineLevel="0" max="3840" min="3594" style="299" width="9"/>
    <col collapsed="false" customWidth="true" hidden="false" outlineLevel="0" max="3841" min="3841" style="299" width="8.63"/>
    <col collapsed="false" customWidth="true" hidden="false" outlineLevel="0" max="3843" min="3842" style="299" width="18.63"/>
    <col collapsed="false" customWidth="true" hidden="false" outlineLevel="0" max="3844" min="3844" style="299" width="9.5"/>
    <col collapsed="false" customWidth="true" hidden="false" outlineLevel="0" max="3845" min="3845" style="299" width="14.37"/>
    <col collapsed="false" customWidth="true" hidden="false" outlineLevel="0" max="3846" min="3846" style="299" width="22.63"/>
    <col collapsed="false" customWidth="true" hidden="false" outlineLevel="0" max="3847" min="3847" style="299" width="12.25"/>
    <col collapsed="false" customWidth="true" hidden="false" outlineLevel="0" max="3848" min="3848" style="299" width="16.63"/>
    <col collapsed="false" customWidth="true" hidden="false" outlineLevel="0" max="3849" min="3849" style="299" width="11.63"/>
    <col collapsed="false" customWidth="false" hidden="false" outlineLevel="0" max="4096" min="3850" style="299" width="9"/>
    <col collapsed="false" customWidth="true" hidden="false" outlineLevel="0" max="4097" min="4097" style="299" width="8.63"/>
    <col collapsed="false" customWidth="true" hidden="false" outlineLevel="0" max="4099" min="4098" style="299" width="18.63"/>
    <col collapsed="false" customWidth="true" hidden="false" outlineLevel="0" max="4100" min="4100" style="299" width="9.5"/>
    <col collapsed="false" customWidth="true" hidden="false" outlineLevel="0" max="4101" min="4101" style="299" width="14.37"/>
    <col collapsed="false" customWidth="true" hidden="false" outlineLevel="0" max="4102" min="4102" style="299" width="22.63"/>
    <col collapsed="false" customWidth="true" hidden="false" outlineLevel="0" max="4103" min="4103" style="299" width="12.25"/>
    <col collapsed="false" customWidth="true" hidden="false" outlineLevel="0" max="4104" min="4104" style="299" width="16.63"/>
    <col collapsed="false" customWidth="true" hidden="false" outlineLevel="0" max="4105" min="4105" style="299" width="11.63"/>
    <col collapsed="false" customWidth="false" hidden="false" outlineLevel="0" max="4352" min="4106" style="299" width="9"/>
    <col collapsed="false" customWidth="true" hidden="false" outlineLevel="0" max="4353" min="4353" style="299" width="8.63"/>
    <col collapsed="false" customWidth="true" hidden="false" outlineLevel="0" max="4355" min="4354" style="299" width="18.63"/>
    <col collapsed="false" customWidth="true" hidden="false" outlineLevel="0" max="4356" min="4356" style="299" width="9.5"/>
    <col collapsed="false" customWidth="true" hidden="false" outlineLevel="0" max="4357" min="4357" style="299" width="14.37"/>
    <col collapsed="false" customWidth="true" hidden="false" outlineLevel="0" max="4358" min="4358" style="299" width="22.63"/>
    <col collapsed="false" customWidth="true" hidden="false" outlineLevel="0" max="4359" min="4359" style="299" width="12.25"/>
    <col collapsed="false" customWidth="true" hidden="false" outlineLevel="0" max="4360" min="4360" style="299" width="16.63"/>
    <col collapsed="false" customWidth="true" hidden="false" outlineLevel="0" max="4361" min="4361" style="299" width="11.63"/>
    <col collapsed="false" customWidth="false" hidden="false" outlineLevel="0" max="4608" min="4362" style="299" width="9"/>
    <col collapsed="false" customWidth="true" hidden="false" outlineLevel="0" max="4609" min="4609" style="299" width="8.63"/>
    <col collapsed="false" customWidth="true" hidden="false" outlineLevel="0" max="4611" min="4610" style="299" width="18.63"/>
    <col collapsed="false" customWidth="true" hidden="false" outlineLevel="0" max="4612" min="4612" style="299" width="9.5"/>
    <col collapsed="false" customWidth="true" hidden="false" outlineLevel="0" max="4613" min="4613" style="299" width="14.37"/>
    <col collapsed="false" customWidth="true" hidden="false" outlineLevel="0" max="4614" min="4614" style="299" width="22.63"/>
    <col collapsed="false" customWidth="true" hidden="false" outlineLevel="0" max="4615" min="4615" style="299" width="12.25"/>
    <col collapsed="false" customWidth="true" hidden="false" outlineLevel="0" max="4616" min="4616" style="299" width="16.63"/>
    <col collapsed="false" customWidth="true" hidden="false" outlineLevel="0" max="4617" min="4617" style="299" width="11.63"/>
    <col collapsed="false" customWidth="false" hidden="false" outlineLevel="0" max="4864" min="4618" style="299" width="9"/>
    <col collapsed="false" customWidth="true" hidden="false" outlineLevel="0" max="4865" min="4865" style="299" width="8.63"/>
    <col collapsed="false" customWidth="true" hidden="false" outlineLevel="0" max="4867" min="4866" style="299" width="18.63"/>
    <col collapsed="false" customWidth="true" hidden="false" outlineLevel="0" max="4868" min="4868" style="299" width="9.5"/>
    <col collapsed="false" customWidth="true" hidden="false" outlineLevel="0" max="4869" min="4869" style="299" width="14.37"/>
    <col collapsed="false" customWidth="true" hidden="false" outlineLevel="0" max="4870" min="4870" style="299" width="22.63"/>
    <col collapsed="false" customWidth="true" hidden="false" outlineLevel="0" max="4871" min="4871" style="299" width="12.25"/>
    <col collapsed="false" customWidth="true" hidden="false" outlineLevel="0" max="4872" min="4872" style="299" width="16.63"/>
    <col collapsed="false" customWidth="true" hidden="false" outlineLevel="0" max="4873" min="4873" style="299" width="11.63"/>
    <col collapsed="false" customWidth="false" hidden="false" outlineLevel="0" max="5120" min="4874" style="299" width="9"/>
    <col collapsed="false" customWidth="true" hidden="false" outlineLevel="0" max="5121" min="5121" style="299" width="8.63"/>
    <col collapsed="false" customWidth="true" hidden="false" outlineLevel="0" max="5123" min="5122" style="299" width="18.63"/>
    <col collapsed="false" customWidth="true" hidden="false" outlineLevel="0" max="5124" min="5124" style="299" width="9.5"/>
    <col collapsed="false" customWidth="true" hidden="false" outlineLevel="0" max="5125" min="5125" style="299" width="14.37"/>
    <col collapsed="false" customWidth="true" hidden="false" outlineLevel="0" max="5126" min="5126" style="299" width="22.63"/>
    <col collapsed="false" customWidth="true" hidden="false" outlineLevel="0" max="5127" min="5127" style="299" width="12.25"/>
    <col collapsed="false" customWidth="true" hidden="false" outlineLevel="0" max="5128" min="5128" style="299" width="16.63"/>
    <col collapsed="false" customWidth="true" hidden="false" outlineLevel="0" max="5129" min="5129" style="299" width="11.63"/>
    <col collapsed="false" customWidth="false" hidden="false" outlineLevel="0" max="5376" min="5130" style="299" width="9"/>
    <col collapsed="false" customWidth="true" hidden="false" outlineLevel="0" max="5377" min="5377" style="299" width="8.63"/>
    <col collapsed="false" customWidth="true" hidden="false" outlineLevel="0" max="5379" min="5378" style="299" width="18.63"/>
    <col collapsed="false" customWidth="true" hidden="false" outlineLevel="0" max="5380" min="5380" style="299" width="9.5"/>
    <col collapsed="false" customWidth="true" hidden="false" outlineLevel="0" max="5381" min="5381" style="299" width="14.37"/>
    <col collapsed="false" customWidth="true" hidden="false" outlineLevel="0" max="5382" min="5382" style="299" width="22.63"/>
    <col collapsed="false" customWidth="true" hidden="false" outlineLevel="0" max="5383" min="5383" style="299" width="12.25"/>
    <col collapsed="false" customWidth="true" hidden="false" outlineLevel="0" max="5384" min="5384" style="299" width="16.63"/>
    <col collapsed="false" customWidth="true" hidden="false" outlineLevel="0" max="5385" min="5385" style="299" width="11.63"/>
    <col collapsed="false" customWidth="false" hidden="false" outlineLevel="0" max="5632" min="5386" style="299" width="9"/>
    <col collapsed="false" customWidth="true" hidden="false" outlineLevel="0" max="5633" min="5633" style="299" width="8.63"/>
    <col collapsed="false" customWidth="true" hidden="false" outlineLevel="0" max="5635" min="5634" style="299" width="18.63"/>
    <col collapsed="false" customWidth="true" hidden="false" outlineLevel="0" max="5636" min="5636" style="299" width="9.5"/>
    <col collapsed="false" customWidth="true" hidden="false" outlineLevel="0" max="5637" min="5637" style="299" width="14.37"/>
    <col collapsed="false" customWidth="true" hidden="false" outlineLevel="0" max="5638" min="5638" style="299" width="22.63"/>
    <col collapsed="false" customWidth="true" hidden="false" outlineLevel="0" max="5639" min="5639" style="299" width="12.25"/>
    <col collapsed="false" customWidth="true" hidden="false" outlineLevel="0" max="5640" min="5640" style="299" width="16.63"/>
    <col collapsed="false" customWidth="true" hidden="false" outlineLevel="0" max="5641" min="5641" style="299" width="11.63"/>
    <col collapsed="false" customWidth="false" hidden="false" outlineLevel="0" max="5888" min="5642" style="299" width="9"/>
    <col collapsed="false" customWidth="true" hidden="false" outlineLevel="0" max="5889" min="5889" style="299" width="8.63"/>
    <col collapsed="false" customWidth="true" hidden="false" outlineLevel="0" max="5891" min="5890" style="299" width="18.63"/>
    <col collapsed="false" customWidth="true" hidden="false" outlineLevel="0" max="5892" min="5892" style="299" width="9.5"/>
    <col collapsed="false" customWidth="true" hidden="false" outlineLevel="0" max="5893" min="5893" style="299" width="14.37"/>
    <col collapsed="false" customWidth="true" hidden="false" outlineLevel="0" max="5894" min="5894" style="299" width="22.63"/>
    <col collapsed="false" customWidth="true" hidden="false" outlineLevel="0" max="5895" min="5895" style="299" width="12.25"/>
    <col collapsed="false" customWidth="true" hidden="false" outlineLevel="0" max="5896" min="5896" style="299" width="16.63"/>
    <col collapsed="false" customWidth="true" hidden="false" outlineLevel="0" max="5897" min="5897" style="299" width="11.63"/>
    <col collapsed="false" customWidth="false" hidden="false" outlineLevel="0" max="6144" min="5898" style="299" width="9"/>
    <col collapsed="false" customWidth="true" hidden="false" outlineLevel="0" max="6145" min="6145" style="299" width="8.63"/>
    <col collapsed="false" customWidth="true" hidden="false" outlineLevel="0" max="6147" min="6146" style="299" width="18.63"/>
    <col collapsed="false" customWidth="true" hidden="false" outlineLevel="0" max="6148" min="6148" style="299" width="9.5"/>
    <col collapsed="false" customWidth="true" hidden="false" outlineLevel="0" max="6149" min="6149" style="299" width="14.37"/>
    <col collapsed="false" customWidth="true" hidden="false" outlineLevel="0" max="6150" min="6150" style="299" width="22.63"/>
    <col collapsed="false" customWidth="true" hidden="false" outlineLevel="0" max="6151" min="6151" style="299" width="12.25"/>
    <col collapsed="false" customWidth="true" hidden="false" outlineLevel="0" max="6152" min="6152" style="299" width="16.63"/>
    <col collapsed="false" customWidth="true" hidden="false" outlineLevel="0" max="6153" min="6153" style="299" width="11.63"/>
    <col collapsed="false" customWidth="false" hidden="false" outlineLevel="0" max="6400" min="6154" style="299" width="9"/>
    <col collapsed="false" customWidth="true" hidden="false" outlineLevel="0" max="6401" min="6401" style="299" width="8.63"/>
    <col collapsed="false" customWidth="true" hidden="false" outlineLevel="0" max="6403" min="6402" style="299" width="18.63"/>
    <col collapsed="false" customWidth="true" hidden="false" outlineLevel="0" max="6404" min="6404" style="299" width="9.5"/>
    <col collapsed="false" customWidth="true" hidden="false" outlineLevel="0" max="6405" min="6405" style="299" width="14.37"/>
    <col collapsed="false" customWidth="true" hidden="false" outlineLevel="0" max="6406" min="6406" style="299" width="22.63"/>
    <col collapsed="false" customWidth="true" hidden="false" outlineLevel="0" max="6407" min="6407" style="299" width="12.25"/>
    <col collapsed="false" customWidth="true" hidden="false" outlineLevel="0" max="6408" min="6408" style="299" width="16.63"/>
    <col collapsed="false" customWidth="true" hidden="false" outlineLevel="0" max="6409" min="6409" style="299" width="11.63"/>
    <col collapsed="false" customWidth="false" hidden="false" outlineLevel="0" max="6656" min="6410" style="299" width="9"/>
    <col collapsed="false" customWidth="true" hidden="false" outlineLevel="0" max="6657" min="6657" style="299" width="8.63"/>
    <col collapsed="false" customWidth="true" hidden="false" outlineLevel="0" max="6659" min="6658" style="299" width="18.63"/>
    <col collapsed="false" customWidth="true" hidden="false" outlineLevel="0" max="6660" min="6660" style="299" width="9.5"/>
    <col collapsed="false" customWidth="true" hidden="false" outlineLevel="0" max="6661" min="6661" style="299" width="14.37"/>
    <col collapsed="false" customWidth="true" hidden="false" outlineLevel="0" max="6662" min="6662" style="299" width="22.63"/>
    <col collapsed="false" customWidth="true" hidden="false" outlineLevel="0" max="6663" min="6663" style="299" width="12.25"/>
    <col collapsed="false" customWidth="true" hidden="false" outlineLevel="0" max="6664" min="6664" style="299" width="16.63"/>
    <col collapsed="false" customWidth="true" hidden="false" outlineLevel="0" max="6665" min="6665" style="299" width="11.63"/>
    <col collapsed="false" customWidth="false" hidden="false" outlineLevel="0" max="6912" min="6666" style="299" width="9"/>
    <col collapsed="false" customWidth="true" hidden="false" outlineLevel="0" max="6913" min="6913" style="299" width="8.63"/>
    <col collapsed="false" customWidth="true" hidden="false" outlineLevel="0" max="6915" min="6914" style="299" width="18.63"/>
    <col collapsed="false" customWidth="true" hidden="false" outlineLevel="0" max="6916" min="6916" style="299" width="9.5"/>
    <col collapsed="false" customWidth="true" hidden="false" outlineLevel="0" max="6917" min="6917" style="299" width="14.37"/>
    <col collapsed="false" customWidth="true" hidden="false" outlineLevel="0" max="6918" min="6918" style="299" width="22.63"/>
    <col collapsed="false" customWidth="true" hidden="false" outlineLevel="0" max="6919" min="6919" style="299" width="12.25"/>
    <col collapsed="false" customWidth="true" hidden="false" outlineLevel="0" max="6920" min="6920" style="299" width="16.63"/>
    <col collapsed="false" customWidth="true" hidden="false" outlineLevel="0" max="6921" min="6921" style="299" width="11.63"/>
    <col collapsed="false" customWidth="false" hidden="false" outlineLevel="0" max="7168" min="6922" style="299" width="9"/>
    <col collapsed="false" customWidth="true" hidden="false" outlineLevel="0" max="7169" min="7169" style="299" width="8.63"/>
    <col collapsed="false" customWidth="true" hidden="false" outlineLevel="0" max="7171" min="7170" style="299" width="18.63"/>
    <col collapsed="false" customWidth="true" hidden="false" outlineLevel="0" max="7172" min="7172" style="299" width="9.5"/>
    <col collapsed="false" customWidth="true" hidden="false" outlineLevel="0" max="7173" min="7173" style="299" width="14.37"/>
    <col collapsed="false" customWidth="true" hidden="false" outlineLevel="0" max="7174" min="7174" style="299" width="22.63"/>
    <col collapsed="false" customWidth="true" hidden="false" outlineLevel="0" max="7175" min="7175" style="299" width="12.25"/>
    <col collapsed="false" customWidth="true" hidden="false" outlineLevel="0" max="7176" min="7176" style="299" width="16.63"/>
    <col collapsed="false" customWidth="true" hidden="false" outlineLevel="0" max="7177" min="7177" style="299" width="11.63"/>
    <col collapsed="false" customWidth="false" hidden="false" outlineLevel="0" max="7424" min="7178" style="299" width="9"/>
    <col collapsed="false" customWidth="true" hidden="false" outlineLevel="0" max="7425" min="7425" style="299" width="8.63"/>
    <col collapsed="false" customWidth="true" hidden="false" outlineLevel="0" max="7427" min="7426" style="299" width="18.63"/>
    <col collapsed="false" customWidth="true" hidden="false" outlineLevel="0" max="7428" min="7428" style="299" width="9.5"/>
    <col collapsed="false" customWidth="true" hidden="false" outlineLevel="0" max="7429" min="7429" style="299" width="14.37"/>
    <col collapsed="false" customWidth="true" hidden="false" outlineLevel="0" max="7430" min="7430" style="299" width="22.63"/>
    <col collapsed="false" customWidth="true" hidden="false" outlineLevel="0" max="7431" min="7431" style="299" width="12.25"/>
    <col collapsed="false" customWidth="true" hidden="false" outlineLevel="0" max="7432" min="7432" style="299" width="16.63"/>
    <col collapsed="false" customWidth="true" hidden="false" outlineLevel="0" max="7433" min="7433" style="299" width="11.63"/>
    <col collapsed="false" customWidth="false" hidden="false" outlineLevel="0" max="7680" min="7434" style="299" width="9"/>
    <col collapsed="false" customWidth="true" hidden="false" outlineLevel="0" max="7681" min="7681" style="299" width="8.63"/>
    <col collapsed="false" customWidth="true" hidden="false" outlineLevel="0" max="7683" min="7682" style="299" width="18.63"/>
    <col collapsed="false" customWidth="true" hidden="false" outlineLevel="0" max="7684" min="7684" style="299" width="9.5"/>
    <col collapsed="false" customWidth="true" hidden="false" outlineLevel="0" max="7685" min="7685" style="299" width="14.37"/>
    <col collapsed="false" customWidth="true" hidden="false" outlineLevel="0" max="7686" min="7686" style="299" width="22.63"/>
    <col collapsed="false" customWidth="true" hidden="false" outlineLevel="0" max="7687" min="7687" style="299" width="12.25"/>
    <col collapsed="false" customWidth="true" hidden="false" outlineLevel="0" max="7688" min="7688" style="299" width="16.63"/>
    <col collapsed="false" customWidth="true" hidden="false" outlineLevel="0" max="7689" min="7689" style="299" width="11.63"/>
    <col collapsed="false" customWidth="false" hidden="false" outlineLevel="0" max="7936" min="7690" style="299" width="9"/>
    <col collapsed="false" customWidth="true" hidden="false" outlineLevel="0" max="7937" min="7937" style="299" width="8.63"/>
    <col collapsed="false" customWidth="true" hidden="false" outlineLevel="0" max="7939" min="7938" style="299" width="18.63"/>
    <col collapsed="false" customWidth="true" hidden="false" outlineLevel="0" max="7940" min="7940" style="299" width="9.5"/>
    <col collapsed="false" customWidth="true" hidden="false" outlineLevel="0" max="7941" min="7941" style="299" width="14.37"/>
    <col collapsed="false" customWidth="true" hidden="false" outlineLevel="0" max="7942" min="7942" style="299" width="22.63"/>
    <col collapsed="false" customWidth="true" hidden="false" outlineLevel="0" max="7943" min="7943" style="299" width="12.25"/>
    <col collapsed="false" customWidth="true" hidden="false" outlineLevel="0" max="7944" min="7944" style="299" width="16.63"/>
    <col collapsed="false" customWidth="true" hidden="false" outlineLevel="0" max="7945" min="7945" style="299" width="11.63"/>
    <col collapsed="false" customWidth="false" hidden="false" outlineLevel="0" max="8192" min="7946" style="299" width="9"/>
    <col collapsed="false" customWidth="true" hidden="false" outlineLevel="0" max="8193" min="8193" style="299" width="8.63"/>
    <col collapsed="false" customWidth="true" hidden="false" outlineLevel="0" max="8195" min="8194" style="299" width="18.63"/>
    <col collapsed="false" customWidth="true" hidden="false" outlineLevel="0" max="8196" min="8196" style="299" width="9.5"/>
    <col collapsed="false" customWidth="true" hidden="false" outlineLevel="0" max="8197" min="8197" style="299" width="14.37"/>
    <col collapsed="false" customWidth="true" hidden="false" outlineLevel="0" max="8198" min="8198" style="299" width="22.63"/>
    <col collapsed="false" customWidth="true" hidden="false" outlineLevel="0" max="8199" min="8199" style="299" width="12.25"/>
    <col collapsed="false" customWidth="true" hidden="false" outlineLevel="0" max="8200" min="8200" style="299" width="16.63"/>
    <col collapsed="false" customWidth="true" hidden="false" outlineLevel="0" max="8201" min="8201" style="299" width="11.63"/>
    <col collapsed="false" customWidth="false" hidden="false" outlineLevel="0" max="8448" min="8202" style="299" width="9"/>
    <col collapsed="false" customWidth="true" hidden="false" outlineLevel="0" max="8449" min="8449" style="299" width="8.63"/>
    <col collapsed="false" customWidth="true" hidden="false" outlineLevel="0" max="8451" min="8450" style="299" width="18.63"/>
    <col collapsed="false" customWidth="true" hidden="false" outlineLevel="0" max="8452" min="8452" style="299" width="9.5"/>
    <col collapsed="false" customWidth="true" hidden="false" outlineLevel="0" max="8453" min="8453" style="299" width="14.37"/>
    <col collapsed="false" customWidth="true" hidden="false" outlineLevel="0" max="8454" min="8454" style="299" width="22.63"/>
    <col collapsed="false" customWidth="true" hidden="false" outlineLevel="0" max="8455" min="8455" style="299" width="12.25"/>
    <col collapsed="false" customWidth="true" hidden="false" outlineLevel="0" max="8456" min="8456" style="299" width="16.63"/>
    <col collapsed="false" customWidth="true" hidden="false" outlineLevel="0" max="8457" min="8457" style="299" width="11.63"/>
    <col collapsed="false" customWidth="false" hidden="false" outlineLevel="0" max="8704" min="8458" style="299" width="9"/>
    <col collapsed="false" customWidth="true" hidden="false" outlineLevel="0" max="8705" min="8705" style="299" width="8.63"/>
    <col collapsed="false" customWidth="true" hidden="false" outlineLevel="0" max="8707" min="8706" style="299" width="18.63"/>
    <col collapsed="false" customWidth="true" hidden="false" outlineLevel="0" max="8708" min="8708" style="299" width="9.5"/>
    <col collapsed="false" customWidth="true" hidden="false" outlineLevel="0" max="8709" min="8709" style="299" width="14.37"/>
    <col collapsed="false" customWidth="true" hidden="false" outlineLevel="0" max="8710" min="8710" style="299" width="22.63"/>
    <col collapsed="false" customWidth="true" hidden="false" outlineLevel="0" max="8711" min="8711" style="299" width="12.25"/>
    <col collapsed="false" customWidth="true" hidden="false" outlineLevel="0" max="8712" min="8712" style="299" width="16.63"/>
    <col collapsed="false" customWidth="true" hidden="false" outlineLevel="0" max="8713" min="8713" style="299" width="11.63"/>
    <col collapsed="false" customWidth="false" hidden="false" outlineLevel="0" max="8960" min="8714" style="299" width="9"/>
    <col collapsed="false" customWidth="true" hidden="false" outlineLevel="0" max="8961" min="8961" style="299" width="8.63"/>
    <col collapsed="false" customWidth="true" hidden="false" outlineLevel="0" max="8963" min="8962" style="299" width="18.63"/>
    <col collapsed="false" customWidth="true" hidden="false" outlineLevel="0" max="8964" min="8964" style="299" width="9.5"/>
    <col collapsed="false" customWidth="true" hidden="false" outlineLevel="0" max="8965" min="8965" style="299" width="14.37"/>
    <col collapsed="false" customWidth="true" hidden="false" outlineLevel="0" max="8966" min="8966" style="299" width="22.63"/>
    <col collapsed="false" customWidth="true" hidden="false" outlineLevel="0" max="8967" min="8967" style="299" width="12.25"/>
    <col collapsed="false" customWidth="true" hidden="false" outlineLevel="0" max="8968" min="8968" style="299" width="16.63"/>
    <col collapsed="false" customWidth="true" hidden="false" outlineLevel="0" max="8969" min="8969" style="299" width="11.63"/>
    <col collapsed="false" customWidth="false" hidden="false" outlineLevel="0" max="9216" min="8970" style="299" width="9"/>
    <col collapsed="false" customWidth="true" hidden="false" outlineLevel="0" max="9217" min="9217" style="299" width="8.63"/>
    <col collapsed="false" customWidth="true" hidden="false" outlineLevel="0" max="9219" min="9218" style="299" width="18.63"/>
    <col collapsed="false" customWidth="true" hidden="false" outlineLevel="0" max="9220" min="9220" style="299" width="9.5"/>
    <col collapsed="false" customWidth="true" hidden="false" outlineLevel="0" max="9221" min="9221" style="299" width="14.37"/>
    <col collapsed="false" customWidth="true" hidden="false" outlineLevel="0" max="9222" min="9222" style="299" width="22.63"/>
    <col collapsed="false" customWidth="true" hidden="false" outlineLevel="0" max="9223" min="9223" style="299" width="12.25"/>
    <col collapsed="false" customWidth="true" hidden="false" outlineLevel="0" max="9224" min="9224" style="299" width="16.63"/>
    <col collapsed="false" customWidth="true" hidden="false" outlineLevel="0" max="9225" min="9225" style="299" width="11.63"/>
    <col collapsed="false" customWidth="false" hidden="false" outlineLevel="0" max="9472" min="9226" style="299" width="9"/>
    <col collapsed="false" customWidth="true" hidden="false" outlineLevel="0" max="9473" min="9473" style="299" width="8.63"/>
    <col collapsed="false" customWidth="true" hidden="false" outlineLevel="0" max="9475" min="9474" style="299" width="18.63"/>
    <col collapsed="false" customWidth="true" hidden="false" outlineLevel="0" max="9476" min="9476" style="299" width="9.5"/>
    <col collapsed="false" customWidth="true" hidden="false" outlineLevel="0" max="9477" min="9477" style="299" width="14.37"/>
    <col collapsed="false" customWidth="true" hidden="false" outlineLevel="0" max="9478" min="9478" style="299" width="22.63"/>
    <col collapsed="false" customWidth="true" hidden="false" outlineLevel="0" max="9479" min="9479" style="299" width="12.25"/>
    <col collapsed="false" customWidth="true" hidden="false" outlineLevel="0" max="9480" min="9480" style="299" width="16.63"/>
    <col collapsed="false" customWidth="true" hidden="false" outlineLevel="0" max="9481" min="9481" style="299" width="11.63"/>
    <col collapsed="false" customWidth="false" hidden="false" outlineLevel="0" max="9728" min="9482" style="299" width="9"/>
    <col collapsed="false" customWidth="true" hidden="false" outlineLevel="0" max="9729" min="9729" style="299" width="8.63"/>
    <col collapsed="false" customWidth="true" hidden="false" outlineLevel="0" max="9731" min="9730" style="299" width="18.63"/>
    <col collapsed="false" customWidth="true" hidden="false" outlineLevel="0" max="9732" min="9732" style="299" width="9.5"/>
    <col collapsed="false" customWidth="true" hidden="false" outlineLevel="0" max="9733" min="9733" style="299" width="14.37"/>
    <col collapsed="false" customWidth="true" hidden="false" outlineLevel="0" max="9734" min="9734" style="299" width="22.63"/>
    <col collapsed="false" customWidth="true" hidden="false" outlineLevel="0" max="9735" min="9735" style="299" width="12.25"/>
    <col collapsed="false" customWidth="true" hidden="false" outlineLevel="0" max="9736" min="9736" style="299" width="16.63"/>
    <col collapsed="false" customWidth="true" hidden="false" outlineLevel="0" max="9737" min="9737" style="299" width="11.63"/>
    <col collapsed="false" customWidth="false" hidden="false" outlineLevel="0" max="9984" min="9738" style="299" width="9"/>
    <col collapsed="false" customWidth="true" hidden="false" outlineLevel="0" max="9985" min="9985" style="299" width="8.63"/>
    <col collapsed="false" customWidth="true" hidden="false" outlineLevel="0" max="9987" min="9986" style="299" width="18.63"/>
    <col collapsed="false" customWidth="true" hidden="false" outlineLevel="0" max="9988" min="9988" style="299" width="9.5"/>
    <col collapsed="false" customWidth="true" hidden="false" outlineLevel="0" max="9989" min="9989" style="299" width="14.37"/>
    <col collapsed="false" customWidth="true" hidden="false" outlineLevel="0" max="9990" min="9990" style="299" width="22.63"/>
    <col collapsed="false" customWidth="true" hidden="false" outlineLevel="0" max="9991" min="9991" style="299" width="12.25"/>
    <col collapsed="false" customWidth="true" hidden="false" outlineLevel="0" max="9992" min="9992" style="299" width="16.63"/>
    <col collapsed="false" customWidth="true" hidden="false" outlineLevel="0" max="9993" min="9993" style="299" width="11.63"/>
    <col collapsed="false" customWidth="false" hidden="false" outlineLevel="0" max="10240" min="9994" style="299" width="9"/>
    <col collapsed="false" customWidth="true" hidden="false" outlineLevel="0" max="10241" min="10241" style="299" width="8.63"/>
    <col collapsed="false" customWidth="true" hidden="false" outlineLevel="0" max="10243" min="10242" style="299" width="18.63"/>
    <col collapsed="false" customWidth="true" hidden="false" outlineLevel="0" max="10244" min="10244" style="299" width="9.5"/>
    <col collapsed="false" customWidth="true" hidden="false" outlineLevel="0" max="10245" min="10245" style="299" width="14.37"/>
    <col collapsed="false" customWidth="true" hidden="false" outlineLevel="0" max="10246" min="10246" style="299" width="22.63"/>
    <col collapsed="false" customWidth="true" hidden="false" outlineLevel="0" max="10247" min="10247" style="299" width="12.25"/>
    <col collapsed="false" customWidth="true" hidden="false" outlineLevel="0" max="10248" min="10248" style="299" width="16.63"/>
    <col collapsed="false" customWidth="true" hidden="false" outlineLevel="0" max="10249" min="10249" style="299" width="11.63"/>
    <col collapsed="false" customWidth="false" hidden="false" outlineLevel="0" max="10496" min="10250" style="299" width="9"/>
    <col collapsed="false" customWidth="true" hidden="false" outlineLevel="0" max="10497" min="10497" style="299" width="8.63"/>
    <col collapsed="false" customWidth="true" hidden="false" outlineLevel="0" max="10499" min="10498" style="299" width="18.63"/>
    <col collapsed="false" customWidth="true" hidden="false" outlineLevel="0" max="10500" min="10500" style="299" width="9.5"/>
    <col collapsed="false" customWidth="true" hidden="false" outlineLevel="0" max="10501" min="10501" style="299" width="14.37"/>
    <col collapsed="false" customWidth="true" hidden="false" outlineLevel="0" max="10502" min="10502" style="299" width="22.63"/>
    <col collapsed="false" customWidth="true" hidden="false" outlineLevel="0" max="10503" min="10503" style="299" width="12.25"/>
    <col collapsed="false" customWidth="true" hidden="false" outlineLevel="0" max="10504" min="10504" style="299" width="16.63"/>
    <col collapsed="false" customWidth="true" hidden="false" outlineLevel="0" max="10505" min="10505" style="299" width="11.63"/>
    <col collapsed="false" customWidth="false" hidden="false" outlineLevel="0" max="10752" min="10506" style="299" width="9"/>
    <col collapsed="false" customWidth="true" hidden="false" outlineLevel="0" max="10753" min="10753" style="299" width="8.63"/>
    <col collapsed="false" customWidth="true" hidden="false" outlineLevel="0" max="10755" min="10754" style="299" width="18.63"/>
    <col collapsed="false" customWidth="true" hidden="false" outlineLevel="0" max="10756" min="10756" style="299" width="9.5"/>
    <col collapsed="false" customWidth="true" hidden="false" outlineLevel="0" max="10757" min="10757" style="299" width="14.37"/>
    <col collapsed="false" customWidth="true" hidden="false" outlineLevel="0" max="10758" min="10758" style="299" width="22.63"/>
    <col collapsed="false" customWidth="true" hidden="false" outlineLevel="0" max="10759" min="10759" style="299" width="12.25"/>
    <col collapsed="false" customWidth="true" hidden="false" outlineLevel="0" max="10760" min="10760" style="299" width="16.63"/>
    <col collapsed="false" customWidth="true" hidden="false" outlineLevel="0" max="10761" min="10761" style="299" width="11.63"/>
    <col collapsed="false" customWidth="false" hidden="false" outlineLevel="0" max="11008" min="10762" style="299" width="9"/>
    <col collapsed="false" customWidth="true" hidden="false" outlineLevel="0" max="11009" min="11009" style="299" width="8.63"/>
    <col collapsed="false" customWidth="true" hidden="false" outlineLevel="0" max="11011" min="11010" style="299" width="18.63"/>
    <col collapsed="false" customWidth="true" hidden="false" outlineLevel="0" max="11012" min="11012" style="299" width="9.5"/>
    <col collapsed="false" customWidth="true" hidden="false" outlineLevel="0" max="11013" min="11013" style="299" width="14.37"/>
    <col collapsed="false" customWidth="true" hidden="false" outlineLevel="0" max="11014" min="11014" style="299" width="22.63"/>
    <col collapsed="false" customWidth="true" hidden="false" outlineLevel="0" max="11015" min="11015" style="299" width="12.25"/>
    <col collapsed="false" customWidth="true" hidden="false" outlineLevel="0" max="11016" min="11016" style="299" width="16.63"/>
    <col collapsed="false" customWidth="true" hidden="false" outlineLevel="0" max="11017" min="11017" style="299" width="11.63"/>
    <col collapsed="false" customWidth="false" hidden="false" outlineLevel="0" max="11264" min="11018" style="299" width="9"/>
    <col collapsed="false" customWidth="true" hidden="false" outlineLevel="0" max="11265" min="11265" style="299" width="8.63"/>
    <col collapsed="false" customWidth="true" hidden="false" outlineLevel="0" max="11267" min="11266" style="299" width="18.63"/>
    <col collapsed="false" customWidth="true" hidden="false" outlineLevel="0" max="11268" min="11268" style="299" width="9.5"/>
    <col collapsed="false" customWidth="true" hidden="false" outlineLevel="0" max="11269" min="11269" style="299" width="14.37"/>
    <col collapsed="false" customWidth="true" hidden="false" outlineLevel="0" max="11270" min="11270" style="299" width="22.63"/>
    <col collapsed="false" customWidth="true" hidden="false" outlineLevel="0" max="11271" min="11271" style="299" width="12.25"/>
    <col collapsed="false" customWidth="true" hidden="false" outlineLevel="0" max="11272" min="11272" style="299" width="16.63"/>
    <col collapsed="false" customWidth="true" hidden="false" outlineLevel="0" max="11273" min="11273" style="299" width="11.63"/>
    <col collapsed="false" customWidth="false" hidden="false" outlineLevel="0" max="11520" min="11274" style="299" width="9"/>
    <col collapsed="false" customWidth="true" hidden="false" outlineLevel="0" max="11521" min="11521" style="299" width="8.63"/>
    <col collapsed="false" customWidth="true" hidden="false" outlineLevel="0" max="11523" min="11522" style="299" width="18.63"/>
    <col collapsed="false" customWidth="true" hidden="false" outlineLevel="0" max="11524" min="11524" style="299" width="9.5"/>
    <col collapsed="false" customWidth="true" hidden="false" outlineLevel="0" max="11525" min="11525" style="299" width="14.37"/>
    <col collapsed="false" customWidth="true" hidden="false" outlineLevel="0" max="11526" min="11526" style="299" width="22.63"/>
    <col collapsed="false" customWidth="true" hidden="false" outlineLevel="0" max="11527" min="11527" style="299" width="12.25"/>
    <col collapsed="false" customWidth="true" hidden="false" outlineLevel="0" max="11528" min="11528" style="299" width="16.63"/>
    <col collapsed="false" customWidth="true" hidden="false" outlineLevel="0" max="11529" min="11529" style="299" width="11.63"/>
    <col collapsed="false" customWidth="false" hidden="false" outlineLevel="0" max="11776" min="11530" style="299" width="9"/>
    <col collapsed="false" customWidth="true" hidden="false" outlineLevel="0" max="11777" min="11777" style="299" width="8.63"/>
    <col collapsed="false" customWidth="true" hidden="false" outlineLevel="0" max="11779" min="11778" style="299" width="18.63"/>
    <col collapsed="false" customWidth="true" hidden="false" outlineLevel="0" max="11780" min="11780" style="299" width="9.5"/>
    <col collapsed="false" customWidth="true" hidden="false" outlineLevel="0" max="11781" min="11781" style="299" width="14.37"/>
    <col collapsed="false" customWidth="true" hidden="false" outlineLevel="0" max="11782" min="11782" style="299" width="22.63"/>
    <col collapsed="false" customWidth="true" hidden="false" outlineLevel="0" max="11783" min="11783" style="299" width="12.25"/>
    <col collapsed="false" customWidth="true" hidden="false" outlineLevel="0" max="11784" min="11784" style="299" width="16.63"/>
    <col collapsed="false" customWidth="true" hidden="false" outlineLevel="0" max="11785" min="11785" style="299" width="11.63"/>
    <col collapsed="false" customWidth="false" hidden="false" outlineLevel="0" max="12032" min="11786" style="299" width="9"/>
    <col collapsed="false" customWidth="true" hidden="false" outlineLevel="0" max="12033" min="12033" style="299" width="8.63"/>
    <col collapsed="false" customWidth="true" hidden="false" outlineLevel="0" max="12035" min="12034" style="299" width="18.63"/>
    <col collapsed="false" customWidth="true" hidden="false" outlineLevel="0" max="12036" min="12036" style="299" width="9.5"/>
    <col collapsed="false" customWidth="true" hidden="false" outlineLevel="0" max="12037" min="12037" style="299" width="14.37"/>
    <col collapsed="false" customWidth="true" hidden="false" outlineLevel="0" max="12038" min="12038" style="299" width="22.63"/>
    <col collapsed="false" customWidth="true" hidden="false" outlineLevel="0" max="12039" min="12039" style="299" width="12.25"/>
    <col collapsed="false" customWidth="true" hidden="false" outlineLevel="0" max="12040" min="12040" style="299" width="16.63"/>
    <col collapsed="false" customWidth="true" hidden="false" outlineLevel="0" max="12041" min="12041" style="299" width="11.63"/>
    <col collapsed="false" customWidth="false" hidden="false" outlineLevel="0" max="12288" min="12042" style="299" width="9"/>
    <col collapsed="false" customWidth="true" hidden="false" outlineLevel="0" max="12289" min="12289" style="299" width="8.63"/>
    <col collapsed="false" customWidth="true" hidden="false" outlineLevel="0" max="12291" min="12290" style="299" width="18.63"/>
    <col collapsed="false" customWidth="true" hidden="false" outlineLevel="0" max="12292" min="12292" style="299" width="9.5"/>
    <col collapsed="false" customWidth="true" hidden="false" outlineLevel="0" max="12293" min="12293" style="299" width="14.37"/>
    <col collapsed="false" customWidth="true" hidden="false" outlineLevel="0" max="12294" min="12294" style="299" width="22.63"/>
    <col collapsed="false" customWidth="true" hidden="false" outlineLevel="0" max="12295" min="12295" style="299" width="12.25"/>
    <col collapsed="false" customWidth="true" hidden="false" outlineLevel="0" max="12296" min="12296" style="299" width="16.63"/>
    <col collapsed="false" customWidth="true" hidden="false" outlineLevel="0" max="12297" min="12297" style="299" width="11.63"/>
    <col collapsed="false" customWidth="false" hidden="false" outlineLevel="0" max="12544" min="12298" style="299" width="9"/>
    <col collapsed="false" customWidth="true" hidden="false" outlineLevel="0" max="12545" min="12545" style="299" width="8.63"/>
    <col collapsed="false" customWidth="true" hidden="false" outlineLevel="0" max="12547" min="12546" style="299" width="18.63"/>
    <col collapsed="false" customWidth="true" hidden="false" outlineLevel="0" max="12548" min="12548" style="299" width="9.5"/>
    <col collapsed="false" customWidth="true" hidden="false" outlineLevel="0" max="12549" min="12549" style="299" width="14.37"/>
    <col collapsed="false" customWidth="true" hidden="false" outlineLevel="0" max="12550" min="12550" style="299" width="22.63"/>
    <col collapsed="false" customWidth="true" hidden="false" outlineLevel="0" max="12551" min="12551" style="299" width="12.25"/>
    <col collapsed="false" customWidth="true" hidden="false" outlineLevel="0" max="12552" min="12552" style="299" width="16.63"/>
    <col collapsed="false" customWidth="true" hidden="false" outlineLevel="0" max="12553" min="12553" style="299" width="11.63"/>
    <col collapsed="false" customWidth="false" hidden="false" outlineLevel="0" max="12800" min="12554" style="299" width="9"/>
    <col collapsed="false" customWidth="true" hidden="false" outlineLevel="0" max="12801" min="12801" style="299" width="8.63"/>
    <col collapsed="false" customWidth="true" hidden="false" outlineLevel="0" max="12803" min="12802" style="299" width="18.63"/>
    <col collapsed="false" customWidth="true" hidden="false" outlineLevel="0" max="12804" min="12804" style="299" width="9.5"/>
    <col collapsed="false" customWidth="true" hidden="false" outlineLevel="0" max="12805" min="12805" style="299" width="14.37"/>
    <col collapsed="false" customWidth="true" hidden="false" outlineLevel="0" max="12806" min="12806" style="299" width="22.63"/>
    <col collapsed="false" customWidth="true" hidden="false" outlineLevel="0" max="12807" min="12807" style="299" width="12.25"/>
    <col collapsed="false" customWidth="true" hidden="false" outlineLevel="0" max="12808" min="12808" style="299" width="16.63"/>
    <col collapsed="false" customWidth="true" hidden="false" outlineLevel="0" max="12809" min="12809" style="299" width="11.63"/>
    <col collapsed="false" customWidth="false" hidden="false" outlineLevel="0" max="13056" min="12810" style="299" width="9"/>
    <col collapsed="false" customWidth="true" hidden="false" outlineLevel="0" max="13057" min="13057" style="299" width="8.63"/>
    <col collapsed="false" customWidth="true" hidden="false" outlineLevel="0" max="13059" min="13058" style="299" width="18.63"/>
    <col collapsed="false" customWidth="true" hidden="false" outlineLevel="0" max="13060" min="13060" style="299" width="9.5"/>
    <col collapsed="false" customWidth="true" hidden="false" outlineLevel="0" max="13061" min="13061" style="299" width="14.37"/>
    <col collapsed="false" customWidth="true" hidden="false" outlineLevel="0" max="13062" min="13062" style="299" width="22.63"/>
    <col collapsed="false" customWidth="true" hidden="false" outlineLevel="0" max="13063" min="13063" style="299" width="12.25"/>
    <col collapsed="false" customWidth="true" hidden="false" outlineLevel="0" max="13064" min="13064" style="299" width="16.63"/>
    <col collapsed="false" customWidth="true" hidden="false" outlineLevel="0" max="13065" min="13065" style="299" width="11.63"/>
    <col collapsed="false" customWidth="false" hidden="false" outlineLevel="0" max="13312" min="13066" style="299" width="9"/>
    <col collapsed="false" customWidth="true" hidden="false" outlineLevel="0" max="13313" min="13313" style="299" width="8.63"/>
    <col collapsed="false" customWidth="true" hidden="false" outlineLevel="0" max="13315" min="13314" style="299" width="18.63"/>
    <col collapsed="false" customWidth="true" hidden="false" outlineLevel="0" max="13316" min="13316" style="299" width="9.5"/>
    <col collapsed="false" customWidth="true" hidden="false" outlineLevel="0" max="13317" min="13317" style="299" width="14.37"/>
    <col collapsed="false" customWidth="true" hidden="false" outlineLevel="0" max="13318" min="13318" style="299" width="22.63"/>
    <col collapsed="false" customWidth="true" hidden="false" outlineLevel="0" max="13319" min="13319" style="299" width="12.25"/>
    <col collapsed="false" customWidth="true" hidden="false" outlineLevel="0" max="13320" min="13320" style="299" width="16.63"/>
    <col collapsed="false" customWidth="true" hidden="false" outlineLevel="0" max="13321" min="13321" style="299" width="11.63"/>
    <col collapsed="false" customWidth="false" hidden="false" outlineLevel="0" max="13568" min="13322" style="299" width="9"/>
    <col collapsed="false" customWidth="true" hidden="false" outlineLevel="0" max="13569" min="13569" style="299" width="8.63"/>
    <col collapsed="false" customWidth="true" hidden="false" outlineLevel="0" max="13571" min="13570" style="299" width="18.63"/>
    <col collapsed="false" customWidth="true" hidden="false" outlineLevel="0" max="13572" min="13572" style="299" width="9.5"/>
    <col collapsed="false" customWidth="true" hidden="false" outlineLevel="0" max="13573" min="13573" style="299" width="14.37"/>
    <col collapsed="false" customWidth="true" hidden="false" outlineLevel="0" max="13574" min="13574" style="299" width="22.63"/>
    <col collapsed="false" customWidth="true" hidden="false" outlineLevel="0" max="13575" min="13575" style="299" width="12.25"/>
    <col collapsed="false" customWidth="true" hidden="false" outlineLevel="0" max="13576" min="13576" style="299" width="16.63"/>
    <col collapsed="false" customWidth="true" hidden="false" outlineLevel="0" max="13577" min="13577" style="299" width="11.63"/>
    <col collapsed="false" customWidth="false" hidden="false" outlineLevel="0" max="13824" min="13578" style="299" width="9"/>
    <col collapsed="false" customWidth="true" hidden="false" outlineLevel="0" max="13825" min="13825" style="299" width="8.63"/>
    <col collapsed="false" customWidth="true" hidden="false" outlineLevel="0" max="13827" min="13826" style="299" width="18.63"/>
    <col collapsed="false" customWidth="true" hidden="false" outlineLevel="0" max="13828" min="13828" style="299" width="9.5"/>
    <col collapsed="false" customWidth="true" hidden="false" outlineLevel="0" max="13829" min="13829" style="299" width="14.37"/>
    <col collapsed="false" customWidth="true" hidden="false" outlineLevel="0" max="13830" min="13830" style="299" width="22.63"/>
    <col collapsed="false" customWidth="true" hidden="false" outlineLevel="0" max="13831" min="13831" style="299" width="12.25"/>
    <col collapsed="false" customWidth="true" hidden="false" outlineLevel="0" max="13832" min="13832" style="299" width="16.63"/>
    <col collapsed="false" customWidth="true" hidden="false" outlineLevel="0" max="13833" min="13833" style="299" width="11.63"/>
    <col collapsed="false" customWidth="false" hidden="false" outlineLevel="0" max="14080" min="13834" style="299" width="9"/>
    <col collapsed="false" customWidth="true" hidden="false" outlineLevel="0" max="14081" min="14081" style="299" width="8.63"/>
    <col collapsed="false" customWidth="true" hidden="false" outlineLevel="0" max="14083" min="14082" style="299" width="18.63"/>
    <col collapsed="false" customWidth="true" hidden="false" outlineLevel="0" max="14084" min="14084" style="299" width="9.5"/>
    <col collapsed="false" customWidth="true" hidden="false" outlineLevel="0" max="14085" min="14085" style="299" width="14.37"/>
    <col collapsed="false" customWidth="true" hidden="false" outlineLevel="0" max="14086" min="14086" style="299" width="22.63"/>
    <col collapsed="false" customWidth="true" hidden="false" outlineLevel="0" max="14087" min="14087" style="299" width="12.25"/>
    <col collapsed="false" customWidth="true" hidden="false" outlineLevel="0" max="14088" min="14088" style="299" width="16.63"/>
    <col collapsed="false" customWidth="true" hidden="false" outlineLevel="0" max="14089" min="14089" style="299" width="11.63"/>
    <col collapsed="false" customWidth="false" hidden="false" outlineLevel="0" max="14336" min="14090" style="299" width="9"/>
    <col collapsed="false" customWidth="true" hidden="false" outlineLevel="0" max="14337" min="14337" style="299" width="8.63"/>
    <col collapsed="false" customWidth="true" hidden="false" outlineLevel="0" max="14339" min="14338" style="299" width="18.63"/>
    <col collapsed="false" customWidth="true" hidden="false" outlineLevel="0" max="14340" min="14340" style="299" width="9.5"/>
    <col collapsed="false" customWidth="true" hidden="false" outlineLevel="0" max="14341" min="14341" style="299" width="14.37"/>
    <col collapsed="false" customWidth="true" hidden="false" outlineLevel="0" max="14342" min="14342" style="299" width="22.63"/>
    <col collapsed="false" customWidth="true" hidden="false" outlineLevel="0" max="14343" min="14343" style="299" width="12.25"/>
    <col collapsed="false" customWidth="true" hidden="false" outlineLevel="0" max="14344" min="14344" style="299" width="16.63"/>
    <col collapsed="false" customWidth="true" hidden="false" outlineLevel="0" max="14345" min="14345" style="299" width="11.63"/>
    <col collapsed="false" customWidth="false" hidden="false" outlineLevel="0" max="14592" min="14346" style="299" width="9"/>
    <col collapsed="false" customWidth="true" hidden="false" outlineLevel="0" max="14593" min="14593" style="299" width="8.63"/>
    <col collapsed="false" customWidth="true" hidden="false" outlineLevel="0" max="14595" min="14594" style="299" width="18.63"/>
    <col collapsed="false" customWidth="true" hidden="false" outlineLevel="0" max="14596" min="14596" style="299" width="9.5"/>
    <col collapsed="false" customWidth="true" hidden="false" outlineLevel="0" max="14597" min="14597" style="299" width="14.37"/>
    <col collapsed="false" customWidth="true" hidden="false" outlineLevel="0" max="14598" min="14598" style="299" width="22.63"/>
    <col collapsed="false" customWidth="true" hidden="false" outlineLevel="0" max="14599" min="14599" style="299" width="12.25"/>
    <col collapsed="false" customWidth="true" hidden="false" outlineLevel="0" max="14600" min="14600" style="299" width="16.63"/>
    <col collapsed="false" customWidth="true" hidden="false" outlineLevel="0" max="14601" min="14601" style="299" width="11.63"/>
    <col collapsed="false" customWidth="false" hidden="false" outlineLevel="0" max="14848" min="14602" style="299" width="9"/>
    <col collapsed="false" customWidth="true" hidden="false" outlineLevel="0" max="14849" min="14849" style="299" width="8.63"/>
    <col collapsed="false" customWidth="true" hidden="false" outlineLevel="0" max="14851" min="14850" style="299" width="18.63"/>
    <col collapsed="false" customWidth="true" hidden="false" outlineLevel="0" max="14852" min="14852" style="299" width="9.5"/>
    <col collapsed="false" customWidth="true" hidden="false" outlineLevel="0" max="14853" min="14853" style="299" width="14.37"/>
    <col collapsed="false" customWidth="true" hidden="false" outlineLevel="0" max="14854" min="14854" style="299" width="22.63"/>
    <col collapsed="false" customWidth="true" hidden="false" outlineLevel="0" max="14855" min="14855" style="299" width="12.25"/>
    <col collapsed="false" customWidth="true" hidden="false" outlineLevel="0" max="14856" min="14856" style="299" width="16.63"/>
    <col collapsed="false" customWidth="true" hidden="false" outlineLevel="0" max="14857" min="14857" style="299" width="11.63"/>
    <col collapsed="false" customWidth="false" hidden="false" outlineLevel="0" max="15104" min="14858" style="299" width="9"/>
    <col collapsed="false" customWidth="true" hidden="false" outlineLevel="0" max="15105" min="15105" style="299" width="8.63"/>
    <col collapsed="false" customWidth="true" hidden="false" outlineLevel="0" max="15107" min="15106" style="299" width="18.63"/>
    <col collapsed="false" customWidth="true" hidden="false" outlineLevel="0" max="15108" min="15108" style="299" width="9.5"/>
    <col collapsed="false" customWidth="true" hidden="false" outlineLevel="0" max="15109" min="15109" style="299" width="14.37"/>
    <col collapsed="false" customWidth="true" hidden="false" outlineLevel="0" max="15110" min="15110" style="299" width="22.63"/>
    <col collapsed="false" customWidth="true" hidden="false" outlineLevel="0" max="15111" min="15111" style="299" width="12.25"/>
    <col collapsed="false" customWidth="true" hidden="false" outlineLevel="0" max="15112" min="15112" style="299" width="16.63"/>
    <col collapsed="false" customWidth="true" hidden="false" outlineLevel="0" max="15113" min="15113" style="299" width="11.63"/>
    <col collapsed="false" customWidth="false" hidden="false" outlineLevel="0" max="15360" min="15114" style="299" width="9"/>
    <col collapsed="false" customWidth="true" hidden="false" outlineLevel="0" max="15361" min="15361" style="299" width="8.63"/>
    <col collapsed="false" customWidth="true" hidden="false" outlineLevel="0" max="15363" min="15362" style="299" width="18.63"/>
    <col collapsed="false" customWidth="true" hidden="false" outlineLevel="0" max="15364" min="15364" style="299" width="9.5"/>
    <col collapsed="false" customWidth="true" hidden="false" outlineLevel="0" max="15365" min="15365" style="299" width="14.37"/>
    <col collapsed="false" customWidth="true" hidden="false" outlineLevel="0" max="15366" min="15366" style="299" width="22.63"/>
    <col collapsed="false" customWidth="true" hidden="false" outlineLevel="0" max="15367" min="15367" style="299" width="12.25"/>
    <col collapsed="false" customWidth="true" hidden="false" outlineLevel="0" max="15368" min="15368" style="299" width="16.63"/>
    <col collapsed="false" customWidth="true" hidden="false" outlineLevel="0" max="15369" min="15369" style="299" width="11.63"/>
    <col collapsed="false" customWidth="false" hidden="false" outlineLevel="0" max="15616" min="15370" style="299" width="9"/>
    <col collapsed="false" customWidth="true" hidden="false" outlineLevel="0" max="15617" min="15617" style="299" width="8.63"/>
    <col collapsed="false" customWidth="true" hidden="false" outlineLevel="0" max="15619" min="15618" style="299" width="18.63"/>
    <col collapsed="false" customWidth="true" hidden="false" outlineLevel="0" max="15620" min="15620" style="299" width="9.5"/>
    <col collapsed="false" customWidth="true" hidden="false" outlineLevel="0" max="15621" min="15621" style="299" width="14.37"/>
    <col collapsed="false" customWidth="true" hidden="false" outlineLevel="0" max="15622" min="15622" style="299" width="22.63"/>
    <col collapsed="false" customWidth="true" hidden="false" outlineLevel="0" max="15623" min="15623" style="299" width="12.25"/>
    <col collapsed="false" customWidth="true" hidden="false" outlineLevel="0" max="15624" min="15624" style="299" width="16.63"/>
    <col collapsed="false" customWidth="true" hidden="false" outlineLevel="0" max="15625" min="15625" style="299" width="11.63"/>
    <col collapsed="false" customWidth="false" hidden="false" outlineLevel="0" max="15872" min="15626" style="299" width="9"/>
    <col collapsed="false" customWidth="true" hidden="false" outlineLevel="0" max="15873" min="15873" style="299" width="8.63"/>
    <col collapsed="false" customWidth="true" hidden="false" outlineLevel="0" max="15875" min="15874" style="299" width="18.63"/>
    <col collapsed="false" customWidth="true" hidden="false" outlineLevel="0" max="15876" min="15876" style="299" width="9.5"/>
    <col collapsed="false" customWidth="true" hidden="false" outlineLevel="0" max="15877" min="15877" style="299" width="14.37"/>
    <col collapsed="false" customWidth="true" hidden="false" outlineLevel="0" max="15878" min="15878" style="299" width="22.63"/>
    <col collapsed="false" customWidth="true" hidden="false" outlineLevel="0" max="15879" min="15879" style="299" width="12.25"/>
    <col collapsed="false" customWidth="true" hidden="false" outlineLevel="0" max="15880" min="15880" style="299" width="16.63"/>
    <col collapsed="false" customWidth="true" hidden="false" outlineLevel="0" max="15881" min="15881" style="299" width="11.63"/>
    <col collapsed="false" customWidth="false" hidden="false" outlineLevel="0" max="16128" min="15882" style="299" width="9"/>
    <col collapsed="false" customWidth="true" hidden="false" outlineLevel="0" max="16129" min="16129" style="299" width="8.63"/>
    <col collapsed="false" customWidth="true" hidden="false" outlineLevel="0" max="16131" min="16130" style="299" width="18.63"/>
    <col collapsed="false" customWidth="true" hidden="false" outlineLevel="0" max="16132" min="16132" style="299" width="9.5"/>
    <col collapsed="false" customWidth="true" hidden="false" outlineLevel="0" max="16133" min="16133" style="299" width="14.37"/>
    <col collapsed="false" customWidth="true" hidden="false" outlineLevel="0" max="16134" min="16134" style="299" width="22.63"/>
    <col collapsed="false" customWidth="true" hidden="false" outlineLevel="0" max="16135" min="16135" style="299" width="12.25"/>
    <col collapsed="false" customWidth="true" hidden="false" outlineLevel="0" max="16136" min="16136" style="299" width="16.63"/>
    <col collapsed="false" customWidth="true" hidden="false" outlineLevel="0" max="16137" min="16137" style="299" width="11.63"/>
    <col collapsed="false" customWidth="false" hidden="false" outlineLevel="0" max="16384" min="16138" style="299" width="9"/>
  </cols>
  <sheetData>
    <row r="1" customFormat="false" ht="17.15" hidden="false" customHeight="false" outlineLevel="0" collapsed="false">
      <c r="A1" s="299" t="s">
        <v>439</v>
      </c>
    </row>
    <row r="2" customFormat="false" ht="17.15" hidden="false" customHeight="false" outlineLevel="0" collapsed="false">
      <c r="A2" s="299" t="s">
        <v>440</v>
      </c>
    </row>
    <row r="3" customFormat="false" ht="17.15" hidden="false" customHeight="false" outlineLevel="0" collapsed="false">
      <c r="A3" s="299" t="s">
        <v>441</v>
      </c>
    </row>
    <row r="4" customFormat="false" ht="17.15" hidden="false" customHeight="false" outlineLevel="0" collapsed="false">
      <c r="A4" s="299" t="s">
        <v>442</v>
      </c>
    </row>
    <row r="5" customFormat="false" ht="15.75" hidden="false" customHeight="false" outlineLevel="0" collapsed="false">
      <c r="A5" s="313" t="n">
        <f aca="false">'導讀-對照表'!D1-1</f>
        <v>115</v>
      </c>
    </row>
    <row r="6" customFormat="false" ht="15.75" hidden="false" customHeight="false" outlineLevel="0" collapsed="false">
      <c r="A6" s="314" t="s">
        <v>443</v>
      </c>
    </row>
    <row r="7" customFormat="false" ht="17.15" hidden="false" customHeight="false" outlineLevel="0" collapsed="false">
      <c r="A7" s="315" t="str">
        <f aca="false">"1. 得列計之期間("&amp;$A5&amp;"年1月報部)為："&amp;$A5-5&amp;"年12月1日至"&amp;$A5-1&amp;"年11月30日"</f>
        <v>1. 得列計之期間(115年1月報部)為：110年12月1日至114年11月30日</v>
      </c>
      <c r="B7" s="316"/>
      <c r="C7" s="316"/>
      <c r="D7" s="316"/>
      <c r="E7" s="316"/>
      <c r="F7" s="316"/>
      <c r="G7" s="316"/>
      <c r="H7" s="316"/>
    </row>
    <row r="8" customFormat="false" ht="17.15" hidden="false" customHeight="false" outlineLevel="0" collapsed="false">
      <c r="A8" s="169" t="s">
        <v>444</v>
      </c>
    </row>
    <row r="9" customFormat="false" ht="17.15" hidden="false" customHeight="false" outlineLevel="0" collapsed="false">
      <c r="A9" s="169" t="s">
        <v>445</v>
      </c>
    </row>
    <row r="12" customFormat="false" ht="17.15" hidden="false" customHeight="false" outlineLevel="0" collapsed="false">
      <c r="A12" s="299" t="s">
        <v>446</v>
      </c>
    </row>
    <row r="13" customFormat="false" ht="17.15" hidden="false" customHeight="false" outlineLevel="0" collapsed="false">
      <c r="A13" s="299" t="s">
        <v>447</v>
      </c>
    </row>
    <row r="14" customFormat="false" ht="17.15" hidden="false" customHeight="false" outlineLevel="0" collapsed="false">
      <c r="A14" s="299" t="s">
        <v>448</v>
      </c>
    </row>
    <row r="15" customFormat="false" ht="17.15" hidden="false" customHeight="false" outlineLevel="0" collapsed="false">
      <c r="A15" s="299" t="s">
        <v>449</v>
      </c>
    </row>
    <row r="16" customFormat="false" ht="17.15" hidden="false" customHeight="false" outlineLevel="0" collapsed="false">
      <c r="A16" s="299" t="s">
        <v>450</v>
      </c>
    </row>
    <row r="17" s="301" customFormat="true" ht="24" hidden="false" customHeight="true" outlineLevel="0" collapsed="false">
      <c r="A17" s="301" t="s">
        <v>451</v>
      </c>
    </row>
    <row r="18" s="302" customFormat="true" ht="48.5" hidden="false" customHeight="false" outlineLevel="0" collapsed="false">
      <c r="A18" s="306" t="s">
        <v>452</v>
      </c>
      <c r="B18" s="317" t="s">
        <v>453</v>
      </c>
      <c r="C18" s="306" t="s">
        <v>454</v>
      </c>
      <c r="D18" s="306" t="s">
        <v>455</v>
      </c>
      <c r="E18" s="306" t="s">
        <v>456</v>
      </c>
      <c r="F18" s="306" t="s">
        <v>457</v>
      </c>
      <c r="G18" s="306" t="s">
        <v>458</v>
      </c>
      <c r="H18" s="317" t="s">
        <v>459</v>
      </c>
      <c r="I18" s="303" t="s">
        <v>460</v>
      </c>
      <c r="J18" s="317" t="s">
        <v>461</v>
      </c>
    </row>
    <row r="19" customFormat="false" ht="17.15" hidden="false" customHeight="false" outlineLevel="0" collapsed="false">
      <c r="A19" s="306"/>
      <c r="B19" s="318"/>
      <c r="C19" s="318"/>
      <c r="D19" s="318"/>
      <c r="E19" s="318"/>
      <c r="F19" s="318"/>
      <c r="G19" s="318"/>
      <c r="H19" s="318"/>
      <c r="I19" s="303" t="s">
        <v>462</v>
      </c>
      <c r="J19" s="318"/>
    </row>
    <row r="20" customFormat="false" ht="17.15" hidden="false" customHeight="false" outlineLevel="0" collapsed="false">
      <c r="A20" s="318"/>
      <c r="B20" s="318"/>
      <c r="C20" s="318"/>
      <c r="D20" s="318"/>
      <c r="E20" s="318"/>
      <c r="F20" s="318"/>
      <c r="G20" s="318"/>
      <c r="H20" s="318"/>
      <c r="I20" s="303" t="s">
        <v>462</v>
      </c>
      <c r="J20" s="318"/>
    </row>
    <row r="21" customFormat="false" ht="17.15" hidden="false" customHeight="false" outlineLevel="0" collapsed="false">
      <c r="A21" s="318"/>
      <c r="B21" s="318"/>
      <c r="C21" s="318"/>
      <c r="D21" s="318"/>
      <c r="E21" s="318"/>
      <c r="F21" s="318"/>
      <c r="G21" s="318"/>
      <c r="H21" s="318"/>
      <c r="I21" s="303" t="s">
        <v>462</v>
      </c>
      <c r="J21" s="318"/>
    </row>
    <row r="23" s="301" customFormat="true" ht="24" hidden="false" customHeight="true" outlineLevel="0" collapsed="false">
      <c r="A23" s="301" t="s">
        <v>463</v>
      </c>
    </row>
    <row r="24" s="302" customFormat="true" ht="64.15" hidden="false" customHeight="false" outlineLevel="0" collapsed="false">
      <c r="A24" s="306" t="s">
        <v>452</v>
      </c>
      <c r="B24" s="317" t="s">
        <v>464</v>
      </c>
      <c r="C24" s="306" t="s">
        <v>465</v>
      </c>
      <c r="D24" s="306" t="s">
        <v>466</v>
      </c>
      <c r="E24" s="306" t="s">
        <v>467</v>
      </c>
      <c r="F24" s="317" t="s">
        <v>468</v>
      </c>
      <c r="G24" s="319" t="s">
        <v>469</v>
      </c>
      <c r="H24" s="317" t="s">
        <v>470</v>
      </c>
    </row>
    <row r="25" customFormat="false" ht="15.75" hidden="false" customHeight="false" outlineLevel="0" collapsed="false">
      <c r="A25" s="306"/>
      <c r="B25" s="306"/>
      <c r="C25" s="318"/>
      <c r="D25" s="318"/>
      <c r="E25" s="318"/>
      <c r="F25" s="306"/>
      <c r="G25" s="318"/>
      <c r="H25" s="306"/>
    </row>
    <row r="26" customFormat="false" ht="15.75" hidden="false" customHeight="false" outlineLevel="0" collapsed="false">
      <c r="A26" s="318"/>
      <c r="B26" s="318"/>
      <c r="C26" s="318"/>
      <c r="D26" s="318"/>
      <c r="E26" s="318"/>
      <c r="F26" s="318"/>
      <c r="G26" s="318"/>
      <c r="H26" s="318"/>
    </row>
    <row r="27" customFormat="false" ht="15.75" hidden="false" customHeight="false" outlineLevel="0" collapsed="false">
      <c r="A27" s="318"/>
      <c r="B27" s="318"/>
      <c r="C27" s="318"/>
      <c r="D27" s="318"/>
      <c r="E27" s="318"/>
      <c r="F27" s="318"/>
      <c r="G27" s="318"/>
      <c r="H27" s="318"/>
      <c r="K27" s="320"/>
    </row>
    <row r="29" customFormat="false" ht="17.15" hidden="false" customHeight="false" outlineLevel="0" collapsed="false">
      <c r="A29" s="299" t="s">
        <v>471</v>
      </c>
    </row>
    <row r="30" customFormat="false" ht="17.15" hidden="false" customHeight="false" outlineLevel="0" collapsed="false">
      <c r="A30" s="321" t="s">
        <v>472</v>
      </c>
    </row>
    <row r="31" customFormat="false" ht="17.15" hidden="false" customHeight="false" outlineLevel="0" collapsed="false">
      <c r="A31" s="321" t="s">
        <v>473</v>
      </c>
    </row>
    <row r="32" s="301" customFormat="true" ht="24" hidden="false" customHeight="true" outlineLevel="0" collapsed="false">
      <c r="A32" s="301" t="s">
        <v>474</v>
      </c>
    </row>
    <row r="33" customFormat="false" ht="48.5" hidden="false" customHeight="false" outlineLevel="0" collapsed="false">
      <c r="A33" s="317" t="s">
        <v>452</v>
      </c>
      <c r="B33" s="312" t="s">
        <v>475</v>
      </c>
      <c r="C33" s="312" t="s">
        <v>465</v>
      </c>
      <c r="D33" s="312" t="s">
        <v>455</v>
      </c>
      <c r="E33" s="312" t="s">
        <v>476</v>
      </c>
      <c r="F33" s="312" t="s">
        <v>477</v>
      </c>
      <c r="G33" s="312" t="s">
        <v>478</v>
      </c>
    </row>
    <row r="34" customFormat="false" ht="15.75" hidden="false" customHeight="false" outlineLevel="0" collapsed="false">
      <c r="A34" s="306"/>
      <c r="B34" s="306"/>
      <c r="C34" s="306"/>
      <c r="D34" s="306"/>
      <c r="E34" s="306"/>
      <c r="F34" s="306"/>
      <c r="G34" s="306"/>
    </row>
    <row r="35" customFormat="false" ht="15.75" hidden="false" customHeight="false" outlineLevel="0" collapsed="false">
      <c r="A35" s="306"/>
      <c r="B35" s="306"/>
      <c r="C35" s="306"/>
      <c r="D35" s="306"/>
      <c r="E35" s="306"/>
      <c r="F35" s="306"/>
      <c r="G35" s="306"/>
    </row>
    <row r="36" customFormat="false" ht="15.75" hidden="false" customHeight="false" outlineLevel="0" collapsed="false">
      <c r="A36" s="306"/>
      <c r="B36" s="306"/>
      <c r="C36" s="306"/>
      <c r="D36" s="306"/>
      <c r="E36" s="306"/>
      <c r="F36" s="306"/>
      <c r="G36" s="306"/>
    </row>
    <row r="38" customFormat="false" ht="17.15" hidden="false" customHeight="false" outlineLevel="0" collapsed="false">
      <c r="A38" s="299" t="s">
        <v>479</v>
      </c>
    </row>
    <row r="39" customFormat="false" ht="17.15" hidden="false" customHeight="false" outlineLevel="0" collapsed="false">
      <c r="A39" s="299" t="s">
        <v>480</v>
      </c>
    </row>
    <row r="40" customFormat="false" ht="17.15" hidden="false" customHeight="false" outlineLevel="0" collapsed="false">
      <c r="A40" s="299" t="s">
        <v>481</v>
      </c>
    </row>
    <row r="41" s="301" customFormat="true" ht="24" hidden="false" customHeight="true" outlineLevel="0" collapsed="false">
      <c r="A41" s="301" t="s">
        <v>482</v>
      </c>
    </row>
    <row r="42" s="320" customFormat="true" ht="30" hidden="false" customHeight="true" outlineLevel="0" collapsed="false">
      <c r="A42" s="312" t="s">
        <v>452</v>
      </c>
      <c r="B42" s="312" t="s">
        <v>483</v>
      </c>
      <c r="C42" s="312" t="s">
        <v>454</v>
      </c>
      <c r="D42" s="312" t="s">
        <v>455</v>
      </c>
      <c r="E42" s="312" t="s">
        <v>484</v>
      </c>
      <c r="F42" s="312" t="s">
        <v>485</v>
      </c>
      <c r="G42" s="317" t="s">
        <v>486</v>
      </c>
      <c r="H42" s="317" t="s">
        <v>487</v>
      </c>
    </row>
    <row r="43" customFormat="false" ht="19.5" hidden="false" customHeight="true" outlineLevel="0" collapsed="false">
      <c r="A43" s="306"/>
      <c r="B43" s="318"/>
      <c r="C43" s="318"/>
      <c r="D43" s="318"/>
      <c r="E43" s="318"/>
      <c r="F43" s="318"/>
      <c r="G43" s="303" t="s">
        <v>462</v>
      </c>
      <c r="H43" s="303" t="s">
        <v>462</v>
      </c>
    </row>
    <row r="44" customFormat="false" ht="18.75" hidden="false" customHeight="true" outlineLevel="0" collapsed="false">
      <c r="A44" s="318"/>
      <c r="B44" s="318"/>
      <c r="C44" s="318"/>
      <c r="D44" s="318"/>
      <c r="E44" s="318"/>
      <c r="F44" s="318"/>
      <c r="G44" s="303" t="s">
        <v>462</v>
      </c>
      <c r="H44" s="303" t="s">
        <v>462</v>
      </c>
    </row>
    <row r="45" customFormat="false" ht="18" hidden="false" customHeight="true" outlineLevel="0" collapsed="false">
      <c r="A45" s="318"/>
      <c r="B45" s="318"/>
      <c r="C45" s="318"/>
      <c r="D45" s="318"/>
      <c r="E45" s="318"/>
      <c r="F45" s="318"/>
      <c r="G45" s="303" t="s">
        <v>462</v>
      </c>
      <c r="H45" s="303" t="s">
        <v>462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30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A18" activeCellId="0" sqref="A18"/>
    </sheetView>
  </sheetViews>
  <sheetFormatPr defaultColWidth="9.00390625" defaultRowHeight="15.75" customHeight="true" zeroHeight="false" outlineLevelRow="0" outlineLevelCol="0"/>
  <cols>
    <col collapsed="false" customWidth="true" hidden="false" outlineLevel="0" max="1" min="1" style="175" width="5.25"/>
    <col collapsed="false" customWidth="true" hidden="false" outlineLevel="0" max="2" min="2" style="175" width="10.63"/>
    <col collapsed="false" customWidth="true" hidden="false" outlineLevel="0" max="3" min="3" style="175" width="13.12"/>
    <col collapsed="false" customWidth="true" hidden="false" outlineLevel="0" max="4" min="4" style="175" width="10.88"/>
    <col collapsed="false" customWidth="true" hidden="false" outlineLevel="0" max="5" min="5" style="175" width="14.37"/>
    <col collapsed="false" customWidth="true" hidden="false" outlineLevel="0" max="6" min="6" style="175" width="13.12"/>
    <col collapsed="false" customWidth="true" hidden="false" outlineLevel="0" max="7" min="7" style="175" width="13.75"/>
    <col collapsed="false" customWidth="true" hidden="false" outlineLevel="0" max="8" min="8" style="175" width="11.88"/>
    <col collapsed="false" customWidth="true" hidden="false" outlineLevel="0" max="9" min="9" style="175" width="12.25"/>
    <col collapsed="false" customWidth="true" hidden="false" outlineLevel="0" max="10" min="10" style="175" width="13.25"/>
    <col collapsed="false" customWidth="true" hidden="false" outlineLevel="0" max="11" min="11" style="175" width="18.25"/>
    <col collapsed="false" customWidth="false" hidden="false" outlineLevel="0" max="256" min="12" style="175" width="9"/>
    <col collapsed="false" customWidth="true" hidden="false" outlineLevel="0" max="257" min="257" style="175" width="5.25"/>
    <col collapsed="false" customWidth="true" hidden="false" outlineLevel="0" max="258" min="258" style="175" width="10.63"/>
    <col collapsed="false" customWidth="true" hidden="false" outlineLevel="0" max="259" min="259" style="175" width="13.12"/>
    <col collapsed="false" customWidth="true" hidden="false" outlineLevel="0" max="260" min="260" style="175" width="10.88"/>
    <col collapsed="false" customWidth="true" hidden="false" outlineLevel="0" max="261" min="261" style="175" width="14.37"/>
    <col collapsed="false" customWidth="true" hidden="false" outlineLevel="0" max="262" min="262" style="175" width="13.12"/>
    <col collapsed="false" customWidth="true" hidden="false" outlineLevel="0" max="263" min="263" style="175" width="13.75"/>
    <col collapsed="false" customWidth="true" hidden="false" outlineLevel="0" max="264" min="264" style="175" width="11.88"/>
    <col collapsed="false" customWidth="true" hidden="false" outlineLevel="0" max="265" min="265" style="175" width="12.25"/>
    <col collapsed="false" customWidth="true" hidden="false" outlineLevel="0" max="266" min="266" style="175" width="13.25"/>
    <col collapsed="false" customWidth="true" hidden="false" outlineLevel="0" max="267" min="267" style="175" width="18.25"/>
    <col collapsed="false" customWidth="false" hidden="false" outlineLevel="0" max="512" min="268" style="175" width="9"/>
    <col collapsed="false" customWidth="true" hidden="false" outlineLevel="0" max="513" min="513" style="175" width="5.25"/>
    <col collapsed="false" customWidth="true" hidden="false" outlineLevel="0" max="514" min="514" style="175" width="10.63"/>
    <col collapsed="false" customWidth="true" hidden="false" outlineLevel="0" max="515" min="515" style="175" width="13.12"/>
    <col collapsed="false" customWidth="true" hidden="false" outlineLevel="0" max="516" min="516" style="175" width="10.88"/>
    <col collapsed="false" customWidth="true" hidden="false" outlineLevel="0" max="517" min="517" style="175" width="14.37"/>
    <col collapsed="false" customWidth="true" hidden="false" outlineLevel="0" max="518" min="518" style="175" width="13.12"/>
    <col collapsed="false" customWidth="true" hidden="false" outlineLevel="0" max="519" min="519" style="175" width="13.75"/>
    <col collapsed="false" customWidth="true" hidden="false" outlineLevel="0" max="520" min="520" style="175" width="11.88"/>
    <col collapsed="false" customWidth="true" hidden="false" outlineLevel="0" max="521" min="521" style="175" width="12.25"/>
    <col collapsed="false" customWidth="true" hidden="false" outlineLevel="0" max="522" min="522" style="175" width="13.25"/>
    <col collapsed="false" customWidth="true" hidden="false" outlineLevel="0" max="523" min="523" style="175" width="18.25"/>
    <col collapsed="false" customWidth="false" hidden="false" outlineLevel="0" max="768" min="524" style="175" width="9"/>
    <col collapsed="false" customWidth="true" hidden="false" outlineLevel="0" max="769" min="769" style="175" width="5.25"/>
    <col collapsed="false" customWidth="true" hidden="false" outlineLevel="0" max="770" min="770" style="175" width="10.63"/>
    <col collapsed="false" customWidth="true" hidden="false" outlineLevel="0" max="771" min="771" style="175" width="13.12"/>
    <col collapsed="false" customWidth="true" hidden="false" outlineLevel="0" max="772" min="772" style="175" width="10.88"/>
    <col collapsed="false" customWidth="true" hidden="false" outlineLevel="0" max="773" min="773" style="175" width="14.37"/>
    <col collapsed="false" customWidth="true" hidden="false" outlineLevel="0" max="774" min="774" style="175" width="13.12"/>
    <col collapsed="false" customWidth="true" hidden="false" outlineLevel="0" max="775" min="775" style="175" width="13.75"/>
    <col collapsed="false" customWidth="true" hidden="false" outlineLevel="0" max="776" min="776" style="175" width="11.88"/>
    <col collapsed="false" customWidth="true" hidden="false" outlineLevel="0" max="777" min="777" style="175" width="12.25"/>
    <col collapsed="false" customWidth="true" hidden="false" outlineLevel="0" max="778" min="778" style="175" width="13.25"/>
    <col collapsed="false" customWidth="true" hidden="false" outlineLevel="0" max="779" min="779" style="175" width="18.25"/>
    <col collapsed="false" customWidth="false" hidden="false" outlineLevel="0" max="1024" min="780" style="175" width="9"/>
    <col collapsed="false" customWidth="true" hidden="false" outlineLevel="0" max="1025" min="1025" style="175" width="5.25"/>
    <col collapsed="false" customWidth="true" hidden="false" outlineLevel="0" max="1026" min="1026" style="175" width="10.63"/>
    <col collapsed="false" customWidth="true" hidden="false" outlineLevel="0" max="1027" min="1027" style="175" width="13.12"/>
    <col collapsed="false" customWidth="true" hidden="false" outlineLevel="0" max="1028" min="1028" style="175" width="10.88"/>
    <col collapsed="false" customWidth="true" hidden="false" outlineLevel="0" max="1029" min="1029" style="175" width="14.37"/>
    <col collapsed="false" customWidth="true" hidden="false" outlineLevel="0" max="1030" min="1030" style="175" width="13.12"/>
    <col collapsed="false" customWidth="true" hidden="false" outlineLevel="0" max="1031" min="1031" style="175" width="13.75"/>
    <col collapsed="false" customWidth="true" hidden="false" outlineLevel="0" max="1032" min="1032" style="175" width="11.88"/>
    <col collapsed="false" customWidth="true" hidden="false" outlineLevel="0" max="1033" min="1033" style="175" width="12.25"/>
    <col collapsed="false" customWidth="true" hidden="false" outlineLevel="0" max="1034" min="1034" style="175" width="13.25"/>
    <col collapsed="false" customWidth="true" hidden="false" outlineLevel="0" max="1035" min="1035" style="175" width="18.25"/>
    <col collapsed="false" customWidth="false" hidden="false" outlineLevel="0" max="1280" min="1036" style="175" width="9"/>
    <col collapsed="false" customWidth="true" hidden="false" outlineLevel="0" max="1281" min="1281" style="175" width="5.25"/>
    <col collapsed="false" customWidth="true" hidden="false" outlineLevel="0" max="1282" min="1282" style="175" width="10.63"/>
    <col collapsed="false" customWidth="true" hidden="false" outlineLevel="0" max="1283" min="1283" style="175" width="13.12"/>
    <col collapsed="false" customWidth="true" hidden="false" outlineLevel="0" max="1284" min="1284" style="175" width="10.88"/>
    <col collapsed="false" customWidth="true" hidden="false" outlineLevel="0" max="1285" min="1285" style="175" width="14.37"/>
    <col collapsed="false" customWidth="true" hidden="false" outlineLevel="0" max="1286" min="1286" style="175" width="13.12"/>
    <col collapsed="false" customWidth="true" hidden="false" outlineLevel="0" max="1287" min="1287" style="175" width="13.75"/>
    <col collapsed="false" customWidth="true" hidden="false" outlineLevel="0" max="1288" min="1288" style="175" width="11.88"/>
    <col collapsed="false" customWidth="true" hidden="false" outlineLevel="0" max="1289" min="1289" style="175" width="12.25"/>
    <col collapsed="false" customWidth="true" hidden="false" outlineLevel="0" max="1290" min="1290" style="175" width="13.25"/>
    <col collapsed="false" customWidth="true" hidden="false" outlineLevel="0" max="1291" min="1291" style="175" width="18.25"/>
    <col collapsed="false" customWidth="false" hidden="false" outlineLevel="0" max="1536" min="1292" style="175" width="9"/>
    <col collapsed="false" customWidth="true" hidden="false" outlineLevel="0" max="1537" min="1537" style="175" width="5.25"/>
    <col collapsed="false" customWidth="true" hidden="false" outlineLevel="0" max="1538" min="1538" style="175" width="10.63"/>
    <col collapsed="false" customWidth="true" hidden="false" outlineLevel="0" max="1539" min="1539" style="175" width="13.12"/>
    <col collapsed="false" customWidth="true" hidden="false" outlineLevel="0" max="1540" min="1540" style="175" width="10.88"/>
    <col collapsed="false" customWidth="true" hidden="false" outlineLevel="0" max="1541" min="1541" style="175" width="14.37"/>
    <col collapsed="false" customWidth="true" hidden="false" outlineLevel="0" max="1542" min="1542" style="175" width="13.12"/>
    <col collapsed="false" customWidth="true" hidden="false" outlineLevel="0" max="1543" min="1543" style="175" width="13.75"/>
    <col collapsed="false" customWidth="true" hidden="false" outlineLevel="0" max="1544" min="1544" style="175" width="11.88"/>
    <col collapsed="false" customWidth="true" hidden="false" outlineLevel="0" max="1545" min="1545" style="175" width="12.25"/>
    <col collapsed="false" customWidth="true" hidden="false" outlineLevel="0" max="1546" min="1546" style="175" width="13.25"/>
    <col collapsed="false" customWidth="true" hidden="false" outlineLevel="0" max="1547" min="1547" style="175" width="18.25"/>
    <col collapsed="false" customWidth="false" hidden="false" outlineLevel="0" max="1792" min="1548" style="175" width="9"/>
    <col collapsed="false" customWidth="true" hidden="false" outlineLevel="0" max="1793" min="1793" style="175" width="5.25"/>
    <col collapsed="false" customWidth="true" hidden="false" outlineLevel="0" max="1794" min="1794" style="175" width="10.63"/>
    <col collapsed="false" customWidth="true" hidden="false" outlineLevel="0" max="1795" min="1795" style="175" width="13.12"/>
    <col collapsed="false" customWidth="true" hidden="false" outlineLevel="0" max="1796" min="1796" style="175" width="10.88"/>
    <col collapsed="false" customWidth="true" hidden="false" outlineLevel="0" max="1797" min="1797" style="175" width="14.37"/>
    <col collapsed="false" customWidth="true" hidden="false" outlineLevel="0" max="1798" min="1798" style="175" width="13.12"/>
    <col collapsed="false" customWidth="true" hidden="false" outlineLevel="0" max="1799" min="1799" style="175" width="13.75"/>
    <col collapsed="false" customWidth="true" hidden="false" outlineLevel="0" max="1800" min="1800" style="175" width="11.88"/>
    <col collapsed="false" customWidth="true" hidden="false" outlineLevel="0" max="1801" min="1801" style="175" width="12.25"/>
    <col collapsed="false" customWidth="true" hidden="false" outlineLevel="0" max="1802" min="1802" style="175" width="13.25"/>
    <col collapsed="false" customWidth="true" hidden="false" outlineLevel="0" max="1803" min="1803" style="175" width="18.25"/>
    <col collapsed="false" customWidth="false" hidden="false" outlineLevel="0" max="2048" min="1804" style="175" width="9"/>
    <col collapsed="false" customWidth="true" hidden="false" outlineLevel="0" max="2049" min="2049" style="175" width="5.25"/>
    <col collapsed="false" customWidth="true" hidden="false" outlineLevel="0" max="2050" min="2050" style="175" width="10.63"/>
    <col collapsed="false" customWidth="true" hidden="false" outlineLevel="0" max="2051" min="2051" style="175" width="13.12"/>
    <col collapsed="false" customWidth="true" hidden="false" outlineLevel="0" max="2052" min="2052" style="175" width="10.88"/>
    <col collapsed="false" customWidth="true" hidden="false" outlineLevel="0" max="2053" min="2053" style="175" width="14.37"/>
    <col collapsed="false" customWidth="true" hidden="false" outlineLevel="0" max="2054" min="2054" style="175" width="13.12"/>
    <col collapsed="false" customWidth="true" hidden="false" outlineLevel="0" max="2055" min="2055" style="175" width="13.75"/>
    <col collapsed="false" customWidth="true" hidden="false" outlineLevel="0" max="2056" min="2056" style="175" width="11.88"/>
    <col collapsed="false" customWidth="true" hidden="false" outlineLevel="0" max="2057" min="2057" style="175" width="12.25"/>
    <col collapsed="false" customWidth="true" hidden="false" outlineLevel="0" max="2058" min="2058" style="175" width="13.25"/>
    <col collapsed="false" customWidth="true" hidden="false" outlineLevel="0" max="2059" min="2059" style="175" width="18.25"/>
    <col collapsed="false" customWidth="false" hidden="false" outlineLevel="0" max="2304" min="2060" style="175" width="9"/>
    <col collapsed="false" customWidth="true" hidden="false" outlineLevel="0" max="2305" min="2305" style="175" width="5.25"/>
    <col collapsed="false" customWidth="true" hidden="false" outlineLevel="0" max="2306" min="2306" style="175" width="10.63"/>
    <col collapsed="false" customWidth="true" hidden="false" outlineLevel="0" max="2307" min="2307" style="175" width="13.12"/>
    <col collapsed="false" customWidth="true" hidden="false" outlineLevel="0" max="2308" min="2308" style="175" width="10.88"/>
    <col collapsed="false" customWidth="true" hidden="false" outlineLevel="0" max="2309" min="2309" style="175" width="14.37"/>
    <col collapsed="false" customWidth="true" hidden="false" outlineLevel="0" max="2310" min="2310" style="175" width="13.12"/>
    <col collapsed="false" customWidth="true" hidden="false" outlineLevel="0" max="2311" min="2311" style="175" width="13.75"/>
    <col collapsed="false" customWidth="true" hidden="false" outlineLevel="0" max="2312" min="2312" style="175" width="11.88"/>
    <col collapsed="false" customWidth="true" hidden="false" outlineLevel="0" max="2313" min="2313" style="175" width="12.25"/>
    <col collapsed="false" customWidth="true" hidden="false" outlineLevel="0" max="2314" min="2314" style="175" width="13.25"/>
    <col collapsed="false" customWidth="true" hidden="false" outlineLevel="0" max="2315" min="2315" style="175" width="18.25"/>
    <col collapsed="false" customWidth="false" hidden="false" outlineLevel="0" max="2560" min="2316" style="175" width="9"/>
    <col collapsed="false" customWidth="true" hidden="false" outlineLevel="0" max="2561" min="2561" style="175" width="5.25"/>
    <col collapsed="false" customWidth="true" hidden="false" outlineLevel="0" max="2562" min="2562" style="175" width="10.63"/>
    <col collapsed="false" customWidth="true" hidden="false" outlineLevel="0" max="2563" min="2563" style="175" width="13.12"/>
    <col collapsed="false" customWidth="true" hidden="false" outlineLevel="0" max="2564" min="2564" style="175" width="10.88"/>
    <col collapsed="false" customWidth="true" hidden="false" outlineLevel="0" max="2565" min="2565" style="175" width="14.37"/>
    <col collapsed="false" customWidth="true" hidden="false" outlineLevel="0" max="2566" min="2566" style="175" width="13.12"/>
    <col collapsed="false" customWidth="true" hidden="false" outlineLevel="0" max="2567" min="2567" style="175" width="13.75"/>
    <col collapsed="false" customWidth="true" hidden="false" outlineLevel="0" max="2568" min="2568" style="175" width="11.88"/>
    <col collapsed="false" customWidth="true" hidden="false" outlineLevel="0" max="2569" min="2569" style="175" width="12.25"/>
    <col collapsed="false" customWidth="true" hidden="false" outlineLevel="0" max="2570" min="2570" style="175" width="13.25"/>
    <col collapsed="false" customWidth="true" hidden="false" outlineLevel="0" max="2571" min="2571" style="175" width="18.25"/>
    <col collapsed="false" customWidth="false" hidden="false" outlineLevel="0" max="2816" min="2572" style="175" width="9"/>
    <col collapsed="false" customWidth="true" hidden="false" outlineLevel="0" max="2817" min="2817" style="175" width="5.25"/>
    <col collapsed="false" customWidth="true" hidden="false" outlineLevel="0" max="2818" min="2818" style="175" width="10.63"/>
    <col collapsed="false" customWidth="true" hidden="false" outlineLevel="0" max="2819" min="2819" style="175" width="13.12"/>
    <col collapsed="false" customWidth="true" hidden="false" outlineLevel="0" max="2820" min="2820" style="175" width="10.88"/>
    <col collapsed="false" customWidth="true" hidden="false" outlineLevel="0" max="2821" min="2821" style="175" width="14.37"/>
    <col collapsed="false" customWidth="true" hidden="false" outlineLevel="0" max="2822" min="2822" style="175" width="13.12"/>
    <col collapsed="false" customWidth="true" hidden="false" outlineLevel="0" max="2823" min="2823" style="175" width="13.75"/>
    <col collapsed="false" customWidth="true" hidden="false" outlineLevel="0" max="2824" min="2824" style="175" width="11.88"/>
    <col collapsed="false" customWidth="true" hidden="false" outlineLevel="0" max="2825" min="2825" style="175" width="12.25"/>
    <col collapsed="false" customWidth="true" hidden="false" outlineLevel="0" max="2826" min="2826" style="175" width="13.25"/>
    <col collapsed="false" customWidth="true" hidden="false" outlineLevel="0" max="2827" min="2827" style="175" width="18.25"/>
    <col collapsed="false" customWidth="false" hidden="false" outlineLevel="0" max="3072" min="2828" style="175" width="9"/>
    <col collapsed="false" customWidth="true" hidden="false" outlineLevel="0" max="3073" min="3073" style="175" width="5.25"/>
    <col collapsed="false" customWidth="true" hidden="false" outlineLevel="0" max="3074" min="3074" style="175" width="10.63"/>
    <col collapsed="false" customWidth="true" hidden="false" outlineLevel="0" max="3075" min="3075" style="175" width="13.12"/>
    <col collapsed="false" customWidth="true" hidden="false" outlineLevel="0" max="3076" min="3076" style="175" width="10.88"/>
    <col collapsed="false" customWidth="true" hidden="false" outlineLevel="0" max="3077" min="3077" style="175" width="14.37"/>
    <col collapsed="false" customWidth="true" hidden="false" outlineLevel="0" max="3078" min="3078" style="175" width="13.12"/>
    <col collapsed="false" customWidth="true" hidden="false" outlineLevel="0" max="3079" min="3079" style="175" width="13.75"/>
    <col collapsed="false" customWidth="true" hidden="false" outlineLevel="0" max="3080" min="3080" style="175" width="11.88"/>
    <col collapsed="false" customWidth="true" hidden="false" outlineLevel="0" max="3081" min="3081" style="175" width="12.25"/>
    <col collapsed="false" customWidth="true" hidden="false" outlineLevel="0" max="3082" min="3082" style="175" width="13.25"/>
    <col collapsed="false" customWidth="true" hidden="false" outlineLevel="0" max="3083" min="3083" style="175" width="18.25"/>
    <col collapsed="false" customWidth="false" hidden="false" outlineLevel="0" max="3328" min="3084" style="175" width="9"/>
    <col collapsed="false" customWidth="true" hidden="false" outlineLevel="0" max="3329" min="3329" style="175" width="5.25"/>
    <col collapsed="false" customWidth="true" hidden="false" outlineLevel="0" max="3330" min="3330" style="175" width="10.63"/>
    <col collapsed="false" customWidth="true" hidden="false" outlineLevel="0" max="3331" min="3331" style="175" width="13.12"/>
    <col collapsed="false" customWidth="true" hidden="false" outlineLevel="0" max="3332" min="3332" style="175" width="10.88"/>
    <col collapsed="false" customWidth="true" hidden="false" outlineLevel="0" max="3333" min="3333" style="175" width="14.37"/>
    <col collapsed="false" customWidth="true" hidden="false" outlineLevel="0" max="3334" min="3334" style="175" width="13.12"/>
    <col collapsed="false" customWidth="true" hidden="false" outlineLevel="0" max="3335" min="3335" style="175" width="13.75"/>
    <col collapsed="false" customWidth="true" hidden="false" outlineLevel="0" max="3336" min="3336" style="175" width="11.88"/>
    <col collapsed="false" customWidth="true" hidden="false" outlineLevel="0" max="3337" min="3337" style="175" width="12.25"/>
    <col collapsed="false" customWidth="true" hidden="false" outlineLevel="0" max="3338" min="3338" style="175" width="13.25"/>
    <col collapsed="false" customWidth="true" hidden="false" outlineLevel="0" max="3339" min="3339" style="175" width="18.25"/>
    <col collapsed="false" customWidth="false" hidden="false" outlineLevel="0" max="3584" min="3340" style="175" width="9"/>
    <col collapsed="false" customWidth="true" hidden="false" outlineLevel="0" max="3585" min="3585" style="175" width="5.25"/>
    <col collapsed="false" customWidth="true" hidden="false" outlineLevel="0" max="3586" min="3586" style="175" width="10.63"/>
    <col collapsed="false" customWidth="true" hidden="false" outlineLevel="0" max="3587" min="3587" style="175" width="13.12"/>
    <col collapsed="false" customWidth="true" hidden="false" outlineLevel="0" max="3588" min="3588" style="175" width="10.88"/>
    <col collapsed="false" customWidth="true" hidden="false" outlineLevel="0" max="3589" min="3589" style="175" width="14.37"/>
    <col collapsed="false" customWidth="true" hidden="false" outlineLevel="0" max="3590" min="3590" style="175" width="13.12"/>
    <col collapsed="false" customWidth="true" hidden="false" outlineLevel="0" max="3591" min="3591" style="175" width="13.75"/>
    <col collapsed="false" customWidth="true" hidden="false" outlineLevel="0" max="3592" min="3592" style="175" width="11.88"/>
    <col collapsed="false" customWidth="true" hidden="false" outlineLevel="0" max="3593" min="3593" style="175" width="12.25"/>
    <col collapsed="false" customWidth="true" hidden="false" outlineLevel="0" max="3594" min="3594" style="175" width="13.25"/>
    <col collapsed="false" customWidth="true" hidden="false" outlineLevel="0" max="3595" min="3595" style="175" width="18.25"/>
    <col collapsed="false" customWidth="false" hidden="false" outlineLevel="0" max="3840" min="3596" style="175" width="9"/>
    <col collapsed="false" customWidth="true" hidden="false" outlineLevel="0" max="3841" min="3841" style="175" width="5.25"/>
    <col collapsed="false" customWidth="true" hidden="false" outlineLevel="0" max="3842" min="3842" style="175" width="10.63"/>
    <col collapsed="false" customWidth="true" hidden="false" outlineLevel="0" max="3843" min="3843" style="175" width="13.12"/>
    <col collapsed="false" customWidth="true" hidden="false" outlineLevel="0" max="3844" min="3844" style="175" width="10.88"/>
    <col collapsed="false" customWidth="true" hidden="false" outlineLevel="0" max="3845" min="3845" style="175" width="14.37"/>
    <col collapsed="false" customWidth="true" hidden="false" outlineLevel="0" max="3846" min="3846" style="175" width="13.12"/>
    <col collapsed="false" customWidth="true" hidden="false" outlineLevel="0" max="3847" min="3847" style="175" width="13.75"/>
    <col collapsed="false" customWidth="true" hidden="false" outlineLevel="0" max="3848" min="3848" style="175" width="11.88"/>
    <col collapsed="false" customWidth="true" hidden="false" outlineLevel="0" max="3849" min="3849" style="175" width="12.25"/>
    <col collapsed="false" customWidth="true" hidden="false" outlineLevel="0" max="3850" min="3850" style="175" width="13.25"/>
    <col collapsed="false" customWidth="true" hidden="false" outlineLevel="0" max="3851" min="3851" style="175" width="18.25"/>
    <col collapsed="false" customWidth="false" hidden="false" outlineLevel="0" max="4096" min="3852" style="175" width="9"/>
    <col collapsed="false" customWidth="true" hidden="false" outlineLevel="0" max="4097" min="4097" style="175" width="5.25"/>
    <col collapsed="false" customWidth="true" hidden="false" outlineLevel="0" max="4098" min="4098" style="175" width="10.63"/>
    <col collapsed="false" customWidth="true" hidden="false" outlineLevel="0" max="4099" min="4099" style="175" width="13.12"/>
    <col collapsed="false" customWidth="true" hidden="false" outlineLevel="0" max="4100" min="4100" style="175" width="10.88"/>
    <col collapsed="false" customWidth="true" hidden="false" outlineLevel="0" max="4101" min="4101" style="175" width="14.37"/>
    <col collapsed="false" customWidth="true" hidden="false" outlineLevel="0" max="4102" min="4102" style="175" width="13.12"/>
    <col collapsed="false" customWidth="true" hidden="false" outlineLevel="0" max="4103" min="4103" style="175" width="13.75"/>
    <col collapsed="false" customWidth="true" hidden="false" outlineLevel="0" max="4104" min="4104" style="175" width="11.88"/>
    <col collapsed="false" customWidth="true" hidden="false" outlineLevel="0" max="4105" min="4105" style="175" width="12.25"/>
    <col collapsed="false" customWidth="true" hidden="false" outlineLevel="0" max="4106" min="4106" style="175" width="13.25"/>
    <col collapsed="false" customWidth="true" hidden="false" outlineLevel="0" max="4107" min="4107" style="175" width="18.25"/>
    <col collapsed="false" customWidth="false" hidden="false" outlineLevel="0" max="4352" min="4108" style="175" width="9"/>
    <col collapsed="false" customWidth="true" hidden="false" outlineLevel="0" max="4353" min="4353" style="175" width="5.25"/>
    <col collapsed="false" customWidth="true" hidden="false" outlineLevel="0" max="4354" min="4354" style="175" width="10.63"/>
    <col collapsed="false" customWidth="true" hidden="false" outlineLevel="0" max="4355" min="4355" style="175" width="13.12"/>
    <col collapsed="false" customWidth="true" hidden="false" outlineLevel="0" max="4356" min="4356" style="175" width="10.88"/>
    <col collapsed="false" customWidth="true" hidden="false" outlineLevel="0" max="4357" min="4357" style="175" width="14.37"/>
    <col collapsed="false" customWidth="true" hidden="false" outlineLevel="0" max="4358" min="4358" style="175" width="13.12"/>
    <col collapsed="false" customWidth="true" hidden="false" outlineLevel="0" max="4359" min="4359" style="175" width="13.75"/>
    <col collapsed="false" customWidth="true" hidden="false" outlineLevel="0" max="4360" min="4360" style="175" width="11.88"/>
    <col collapsed="false" customWidth="true" hidden="false" outlineLevel="0" max="4361" min="4361" style="175" width="12.25"/>
    <col collapsed="false" customWidth="true" hidden="false" outlineLevel="0" max="4362" min="4362" style="175" width="13.25"/>
    <col collapsed="false" customWidth="true" hidden="false" outlineLevel="0" max="4363" min="4363" style="175" width="18.25"/>
    <col collapsed="false" customWidth="false" hidden="false" outlineLevel="0" max="4608" min="4364" style="175" width="9"/>
    <col collapsed="false" customWidth="true" hidden="false" outlineLevel="0" max="4609" min="4609" style="175" width="5.25"/>
    <col collapsed="false" customWidth="true" hidden="false" outlineLevel="0" max="4610" min="4610" style="175" width="10.63"/>
    <col collapsed="false" customWidth="true" hidden="false" outlineLevel="0" max="4611" min="4611" style="175" width="13.12"/>
    <col collapsed="false" customWidth="true" hidden="false" outlineLevel="0" max="4612" min="4612" style="175" width="10.88"/>
    <col collapsed="false" customWidth="true" hidden="false" outlineLevel="0" max="4613" min="4613" style="175" width="14.37"/>
    <col collapsed="false" customWidth="true" hidden="false" outlineLevel="0" max="4614" min="4614" style="175" width="13.12"/>
    <col collapsed="false" customWidth="true" hidden="false" outlineLevel="0" max="4615" min="4615" style="175" width="13.75"/>
    <col collapsed="false" customWidth="true" hidden="false" outlineLevel="0" max="4616" min="4616" style="175" width="11.88"/>
    <col collapsed="false" customWidth="true" hidden="false" outlineLevel="0" max="4617" min="4617" style="175" width="12.25"/>
    <col collapsed="false" customWidth="true" hidden="false" outlineLevel="0" max="4618" min="4618" style="175" width="13.25"/>
    <col collapsed="false" customWidth="true" hidden="false" outlineLevel="0" max="4619" min="4619" style="175" width="18.25"/>
    <col collapsed="false" customWidth="false" hidden="false" outlineLevel="0" max="4864" min="4620" style="175" width="9"/>
    <col collapsed="false" customWidth="true" hidden="false" outlineLevel="0" max="4865" min="4865" style="175" width="5.25"/>
    <col collapsed="false" customWidth="true" hidden="false" outlineLevel="0" max="4866" min="4866" style="175" width="10.63"/>
    <col collapsed="false" customWidth="true" hidden="false" outlineLevel="0" max="4867" min="4867" style="175" width="13.12"/>
    <col collapsed="false" customWidth="true" hidden="false" outlineLevel="0" max="4868" min="4868" style="175" width="10.88"/>
    <col collapsed="false" customWidth="true" hidden="false" outlineLevel="0" max="4869" min="4869" style="175" width="14.37"/>
    <col collapsed="false" customWidth="true" hidden="false" outlineLevel="0" max="4870" min="4870" style="175" width="13.12"/>
    <col collapsed="false" customWidth="true" hidden="false" outlineLevel="0" max="4871" min="4871" style="175" width="13.75"/>
    <col collapsed="false" customWidth="true" hidden="false" outlineLevel="0" max="4872" min="4872" style="175" width="11.88"/>
    <col collapsed="false" customWidth="true" hidden="false" outlineLevel="0" max="4873" min="4873" style="175" width="12.25"/>
    <col collapsed="false" customWidth="true" hidden="false" outlineLevel="0" max="4874" min="4874" style="175" width="13.25"/>
    <col collapsed="false" customWidth="true" hidden="false" outlineLevel="0" max="4875" min="4875" style="175" width="18.25"/>
    <col collapsed="false" customWidth="false" hidden="false" outlineLevel="0" max="5120" min="4876" style="175" width="9"/>
    <col collapsed="false" customWidth="true" hidden="false" outlineLevel="0" max="5121" min="5121" style="175" width="5.25"/>
    <col collapsed="false" customWidth="true" hidden="false" outlineLevel="0" max="5122" min="5122" style="175" width="10.63"/>
    <col collapsed="false" customWidth="true" hidden="false" outlineLevel="0" max="5123" min="5123" style="175" width="13.12"/>
    <col collapsed="false" customWidth="true" hidden="false" outlineLevel="0" max="5124" min="5124" style="175" width="10.88"/>
    <col collapsed="false" customWidth="true" hidden="false" outlineLevel="0" max="5125" min="5125" style="175" width="14.37"/>
    <col collapsed="false" customWidth="true" hidden="false" outlineLevel="0" max="5126" min="5126" style="175" width="13.12"/>
    <col collapsed="false" customWidth="true" hidden="false" outlineLevel="0" max="5127" min="5127" style="175" width="13.75"/>
    <col collapsed="false" customWidth="true" hidden="false" outlineLevel="0" max="5128" min="5128" style="175" width="11.88"/>
    <col collapsed="false" customWidth="true" hidden="false" outlineLevel="0" max="5129" min="5129" style="175" width="12.25"/>
    <col collapsed="false" customWidth="true" hidden="false" outlineLevel="0" max="5130" min="5130" style="175" width="13.25"/>
    <col collapsed="false" customWidth="true" hidden="false" outlineLevel="0" max="5131" min="5131" style="175" width="18.25"/>
    <col collapsed="false" customWidth="false" hidden="false" outlineLevel="0" max="5376" min="5132" style="175" width="9"/>
    <col collapsed="false" customWidth="true" hidden="false" outlineLevel="0" max="5377" min="5377" style="175" width="5.25"/>
    <col collapsed="false" customWidth="true" hidden="false" outlineLevel="0" max="5378" min="5378" style="175" width="10.63"/>
    <col collapsed="false" customWidth="true" hidden="false" outlineLevel="0" max="5379" min="5379" style="175" width="13.12"/>
    <col collapsed="false" customWidth="true" hidden="false" outlineLevel="0" max="5380" min="5380" style="175" width="10.88"/>
    <col collapsed="false" customWidth="true" hidden="false" outlineLevel="0" max="5381" min="5381" style="175" width="14.37"/>
    <col collapsed="false" customWidth="true" hidden="false" outlineLevel="0" max="5382" min="5382" style="175" width="13.12"/>
    <col collapsed="false" customWidth="true" hidden="false" outlineLevel="0" max="5383" min="5383" style="175" width="13.75"/>
    <col collapsed="false" customWidth="true" hidden="false" outlineLevel="0" max="5384" min="5384" style="175" width="11.88"/>
    <col collapsed="false" customWidth="true" hidden="false" outlineLevel="0" max="5385" min="5385" style="175" width="12.25"/>
    <col collapsed="false" customWidth="true" hidden="false" outlineLevel="0" max="5386" min="5386" style="175" width="13.25"/>
    <col collapsed="false" customWidth="true" hidden="false" outlineLevel="0" max="5387" min="5387" style="175" width="18.25"/>
    <col collapsed="false" customWidth="false" hidden="false" outlineLevel="0" max="5632" min="5388" style="175" width="9"/>
    <col collapsed="false" customWidth="true" hidden="false" outlineLevel="0" max="5633" min="5633" style="175" width="5.25"/>
    <col collapsed="false" customWidth="true" hidden="false" outlineLevel="0" max="5634" min="5634" style="175" width="10.63"/>
    <col collapsed="false" customWidth="true" hidden="false" outlineLevel="0" max="5635" min="5635" style="175" width="13.12"/>
    <col collapsed="false" customWidth="true" hidden="false" outlineLevel="0" max="5636" min="5636" style="175" width="10.88"/>
    <col collapsed="false" customWidth="true" hidden="false" outlineLevel="0" max="5637" min="5637" style="175" width="14.37"/>
    <col collapsed="false" customWidth="true" hidden="false" outlineLevel="0" max="5638" min="5638" style="175" width="13.12"/>
    <col collapsed="false" customWidth="true" hidden="false" outlineLevel="0" max="5639" min="5639" style="175" width="13.75"/>
    <col collapsed="false" customWidth="true" hidden="false" outlineLevel="0" max="5640" min="5640" style="175" width="11.88"/>
    <col collapsed="false" customWidth="true" hidden="false" outlineLevel="0" max="5641" min="5641" style="175" width="12.25"/>
    <col collapsed="false" customWidth="true" hidden="false" outlineLevel="0" max="5642" min="5642" style="175" width="13.25"/>
    <col collapsed="false" customWidth="true" hidden="false" outlineLevel="0" max="5643" min="5643" style="175" width="18.25"/>
    <col collapsed="false" customWidth="false" hidden="false" outlineLevel="0" max="5888" min="5644" style="175" width="9"/>
    <col collapsed="false" customWidth="true" hidden="false" outlineLevel="0" max="5889" min="5889" style="175" width="5.25"/>
    <col collapsed="false" customWidth="true" hidden="false" outlineLevel="0" max="5890" min="5890" style="175" width="10.63"/>
    <col collapsed="false" customWidth="true" hidden="false" outlineLevel="0" max="5891" min="5891" style="175" width="13.12"/>
    <col collapsed="false" customWidth="true" hidden="false" outlineLevel="0" max="5892" min="5892" style="175" width="10.88"/>
    <col collapsed="false" customWidth="true" hidden="false" outlineLevel="0" max="5893" min="5893" style="175" width="14.37"/>
    <col collapsed="false" customWidth="true" hidden="false" outlineLevel="0" max="5894" min="5894" style="175" width="13.12"/>
    <col collapsed="false" customWidth="true" hidden="false" outlineLevel="0" max="5895" min="5895" style="175" width="13.75"/>
    <col collapsed="false" customWidth="true" hidden="false" outlineLevel="0" max="5896" min="5896" style="175" width="11.88"/>
    <col collapsed="false" customWidth="true" hidden="false" outlineLevel="0" max="5897" min="5897" style="175" width="12.25"/>
    <col collapsed="false" customWidth="true" hidden="false" outlineLevel="0" max="5898" min="5898" style="175" width="13.25"/>
    <col collapsed="false" customWidth="true" hidden="false" outlineLevel="0" max="5899" min="5899" style="175" width="18.25"/>
    <col collapsed="false" customWidth="false" hidden="false" outlineLevel="0" max="6144" min="5900" style="175" width="9"/>
    <col collapsed="false" customWidth="true" hidden="false" outlineLevel="0" max="6145" min="6145" style="175" width="5.25"/>
    <col collapsed="false" customWidth="true" hidden="false" outlineLevel="0" max="6146" min="6146" style="175" width="10.63"/>
    <col collapsed="false" customWidth="true" hidden="false" outlineLevel="0" max="6147" min="6147" style="175" width="13.12"/>
    <col collapsed="false" customWidth="true" hidden="false" outlineLevel="0" max="6148" min="6148" style="175" width="10.88"/>
    <col collapsed="false" customWidth="true" hidden="false" outlineLevel="0" max="6149" min="6149" style="175" width="14.37"/>
    <col collapsed="false" customWidth="true" hidden="false" outlineLevel="0" max="6150" min="6150" style="175" width="13.12"/>
    <col collapsed="false" customWidth="true" hidden="false" outlineLevel="0" max="6151" min="6151" style="175" width="13.75"/>
    <col collapsed="false" customWidth="true" hidden="false" outlineLevel="0" max="6152" min="6152" style="175" width="11.88"/>
    <col collapsed="false" customWidth="true" hidden="false" outlineLevel="0" max="6153" min="6153" style="175" width="12.25"/>
    <col collapsed="false" customWidth="true" hidden="false" outlineLevel="0" max="6154" min="6154" style="175" width="13.25"/>
    <col collapsed="false" customWidth="true" hidden="false" outlineLevel="0" max="6155" min="6155" style="175" width="18.25"/>
    <col collapsed="false" customWidth="false" hidden="false" outlineLevel="0" max="6400" min="6156" style="175" width="9"/>
    <col collapsed="false" customWidth="true" hidden="false" outlineLevel="0" max="6401" min="6401" style="175" width="5.25"/>
    <col collapsed="false" customWidth="true" hidden="false" outlineLevel="0" max="6402" min="6402" style="175" width="10.63"/>
    <col collapsed="false" customWidth="true" hidden="false" outlineLevel="0" max="6403" min="6403" style="175" width="13.12"/>
    <col collapsed="false" customWidth="true" hidden="false" outlineLevel="0" max="6404" min="6404" style="175" width="10.88"/>
    <col collapsed="false" customWidth="true" hidden="false" outlineLevel="0" max="6405" min="6405" style="175" width="14.37"/>
    <col collapsed="false" customWidth="true" hidden="false" outlineLevel="0" max="6406" min="6406" style="175" width="13.12"/>
    <col collapsed="false" customWidth="true" hidden="false" outlineLevel="0" max="6407" min="6407" style="175" width="13.75"/>
    <col collapsed="false" customWidth="true" hidden="false" outlineLevel="0" max="6408" min="6408" style="175" width="11.88"/>
    <col collapsed="false" customWidth="true" hidden="false" outlineLevel="0" max="6409" min="6409" style="175" width="12.25"/>
    <col collapsed="false" customWidth="true" hidden="false" outlineLevel="0" max="6410" min="6410" style="175" width="13.25"/>
    <col collapsed="false" customWidth="true" hidden="false" outlineLevel="0" max="6411" min="6411" style="175" width="18.25"/>
    <col collapsed="false" customWidth="false" hidden="false" outlineLevel="0" max="6656" min="6412" style="175" width="9"/>
    <col collapsed="false" customWidth="true" hidden="false" outlineLevel="0" max="6657" min="6657" style="175" width="5.25"/>
    <col collapsed="false" customWidth="true" hidden="false" outlineLevel="0" max="6658" min="6658" style="175" width="10.63"/>
    <col collapsed="false" customWidth="true" hidden="false" outlineLevel="0" max="6659" min="6659" style="175" width="13.12"/>
    <col collapsed="false" customWidth="true" hidden="false" outlineLevel="0" max="6660" min="6660" style="175" width="10.88"/>
    <col collapsed="false" customWidth="true" hidden="false" outlineLevel="0" max="6661" min="6661" style="175" width="14.37"/>
    <col collapsed="false" customWidth="true" hidden="false" outlineLevel="0" max="6662" min="6662" style="175" width="13.12"/>
    <col collapsed="false" customWidth="true" hidden="false" outlineLevel="0" max="6663" min="6663" style="175" width="13.75"/>
    <col collapsed="false" customWidth="true" hidden="false" outlineLevel="0" max="6664" min="6664" style="175" width="11.88"/>
    <col collapsed="false" customWidth="true" hidden="false" outlineLevel="0" max="6665" min="6665" style="175" width="12.25"/>
    <col collapsed="false" customWidth="true" hidden="false" outlineLevel="0" max="6666" min="6666" style="175" width="13.25"/>
    <col collapsed="false" customWidth="true" hidden="false" outlineLevel="0" max="6667" min="6667" style="175" width="18.25"/>
    <col collapsed="false" customWidth="false" hidden="false" outlineLevel="0" max="6912" min="6668" style="175" width="9"/>
    <col collapsed="false" customWidth="true" hidden="false" outlineLevel="0" max="6913" min="6913" style="175" width="5.25"/>
    <col collapsed="false" customWidth="true" hidden="false" outlineLevel="0" max="6914" min="6914" style="175" width="10.63"/>
    <col collapsed="false" customWidth="true" hidden="false" outlineLevel="0" max="6915" min="6915" style="175" width="13.12"/>
    <col collapsed="false" customWidth="true" hidden="false" outlineLevel="0" max="6916" min="6916" style="175" width="10.88"/>
    <col collapsed="false" customWidth="true" hidden="false" outlineLevel="0" max="6917" min="6917" style="175" width="14.37"/>
    <col collapsed="false" customWidth="true" hidden="false" outlineLevel="0" max="6918" min="6918" style="175" width="13.12"/>
    <col collapsed="false" customWidth="true" hidden="false" outlineLevel="0" max="6919" min="6919" style="175" width="13.75"/>
    <col collapsed="false" customWidth="true" hidden="false" outlineLevel="0" max="6920" min="6920" style="175" width="11.88"/>
    <col collapsed="false" customWidth="true" hidden="false" outlineLevel="0" max="6921" min="6921" style="175" width="12.25"/>
    <col collapsed="false" customWidth="true" hidden="false" outlineLevel="0" max="6922" min="6922" style="175" width="13.25"/>
    <col collapsed="false" customWidth="true" hidden="false" outlineLevel="0" max="6923" min="6923" style="175" width="18.25"/>
    <col collapsed="false" customWidth="false" hidden="false" outlineLevel="0" max="7168" min="6924" style="175" width="9"/>
    <col collapsed="false" customWidth="true" hidden="false" outlineLevel="0" max="7169" min="7169" style="175" width="5.25"/>
    <col collapsed="false" customWidth="true" hidden="false" outlineLevel="0" max="7170" min="7170" style="175" width="10.63"/>
    <col collapsed="false" customWidth="true" hidden="false" outlineLevel="0" max="7171" min="7171" style="175" width="13.12"/>
    <col collapsed="false" customWidth="true" hidden="false" outlineLevel="0" max="7172" min="7172" style="175" width="10.88"/>
    <col collapsed="false" customWidth="true" hidden="false" outlineLevel="0" max="7173" min="7173" style="175" width="14.37"/>
    <col collapsed="false" customWidth="true" hidden="false" outlineLevel="0" max="7174" min="7174" style="175" width="13.12"/>
    <col collapsed="false" customWidth="true" hidden="false" outlineLevel="0" max="7175" min="7175" style="175" width="13.75"/>
    <col collapsed="false" customWidth="true" hidden="false" outlineLevel="0" max="7176" min="7176" style="175" width="11.88"/>
    <col collapsed="false" customWidth="true" hidden="false" outlineLevel="0" max="7177" min="7177" style="175" width="12.25"/>
    <col collapsed="false" customWidth="true" hidden="false" outlineLevel="0" max="7178" min="7178" style="175" width="13.25"/>
    <col collapsed="false" customWidth="true" hidden="false" outlineLevel="0" max="7179" min="7179" style="175" width="18.25"/>
    <col collapsed="false" customWidth="false" hidden="false" outlineLevel="0" max="7424" min="7180" style="175" width="9"/>
    <col collapsed="false" customWidth="true" hidden="false" outlineLevel="0" max="7425" min="7425" style="175" width="5.25"/>
    <col collapsed="false" customWidth="true" hidden="false" outlineLevel="0" max="7426" min="7426" style="175" width="10.63"/>
    <col collapsed="false" customWidth="true" hidden="false" outlineLevel="0" max="7427" min="7427" style="175" width="13.12"/>
    <col collapsed="false" customWidth="true" hidden="false" outlineLevel="0" max="7428" min="7428" style="175" width="10.88"/>
    <col collapsed="false" customWidth="true" hidden="false" outlineLevel="0" max="7429" min="7429" style="175" width="14.37"/>
    <col collapsed="false" customWidth="true" hidden="false" outlineLevel="0" max="7430" min="7430" style="175" width="13.12"/>
    <col collapsed="false" customWidth="true" hidden="false" outlineLevel="0" max="7431" min="7431" style="175" width="13.75"/>
    <col collapsed="false" customWidth="true" hidden="false" outlineLevel="0" max="7432" min="7432" style="175" width="11.88"/>
    <col collapsed="false" customWidth="true" hidden="false" outlineLevel="0" max="7433" min="7433" style="175" width="12.25"/>
    <col collapsed="false" customWidth="true" hidden="false" outlineLevel="0" max="7434" min="7434" style="175" width="13.25"/>
    <col collapsed="false" customWidth="true" hidden="false" outlineLevel="0" max="7435" min="7435" style="175" width="18.25"/>
    <col collapsed="false" customWidth="false" hidden="false" outlineLevel="0" max="7680" min="7436" style="175" width="9"/>
    <col collapsed="false" customWidth="true" hidden="false" outlineLevel="0" max="7681" min="7681" style="175" width="5.25"/>
    <col collapsed="false" customWidth="true" hidden="false" outlineLevel="0" max="7682" min="7682" style="175" width="10.63"/>
    <col collapsed="false" customWidth="true" hidden="false" outlineLevel="0" max="7683" min="7683" style="175" width="13.12"/>
    <col collapsed="false" customWidth="true" hidden="false" outlineLevel="0" max="7684" min="7684" style="175" width="10.88"/>
    <col collapsed="false" customWidth="true" hidden="false" outlineLevel="0" max="7685" min="7685" style="175" width="14.37"/>
    <col collapsed="false" customWidth="true" hidden="false" outlineLevel="0" max="7686" min="7686" style="175" width="13.12"/>
    <col collapsed="false" customWidth="true" hidden="false" outlineLevel="0" max="7687" min="7687" style="175" width="13.75"/>
    <col collapsed="false" customWidth="true" hidden="false" outlineLevel="0" max="7688" min="7688" style="175" width="11.88"/>
    <col collapsed="false" customWidth="true" hidden="false" outlineLevel="0" max="7689" min="7689" style="175" width="12.25"/>
    <col collapsed="false" customWidth="true" hidden="false" outlineLevel="0" max="7690" min="7690" style="175" width="13.25"/>
    <col collapsed="false" customWidth="true" hidden="false" outlineLevel="0" max="7691" min="7691" style="175" width="18.25"/>
    <col collapsed="false" customWidth="false" hidden="false" outlineLevel="0" max="7936" min="7692" style="175" width="9"/>
    <col collapsed="false" customWidth="true" hidden="false" outlineLevel="0" max="7937" min="7937" style="175" width="5.25"/>
    <col collapsed="false" customWidth="true" hidden="false" outlineLevel="0" max="7938" min="7938" style="175" width="10.63"/>
    <col collapsed="false" customWidth="true" hidden="false" outlineLevel="0" max="7939" min="7939" style="175" width="13.12"/>
    <col collapsed="false" customWidth="true" hidden="false" outlineLevel="0" max="7940" min="7940" style="175" width="10.88"/>
    <col collapsed="false" customWidth="true" hidden="false" outlineLevel="0" max="7941" min="7941" style="175" width="14.37"/>
    <col collapsed="false" customWidth="true" hidden="false" outlineLevel="0" max="7942" min="7942" style="175" width="13.12"/>
    <col collapsed="false" customWidth="true" hidden="false" outlineLevel="0" max="7943" min="7943" style="175" width="13.75"/>
    <col collapsed="false" customWidth="true" hidden="false" outlineLevel="0" max="7944" min="7944" style="175" width="11.88"/>
    <col collapsed="false" customWidth="true" hidden="false" outlineLevel="0" max="7945" min="7945" style="175" width="12.25"/>
    <col collapsed="false" customWidth="true" hidden="false" outlineLevel="0" max="7946" min="7946" style="175" width="13.25"/>
    <col collapsed="false" customWidth="true" hidden="false" outlineLevel="0" max="7947" min="7947" style="175" width="18.25"/>
    <col collapsed="false" customWidth="false" hidden="false" outlineLevel="0" max="8192" min="7948" style="175" width="9"/>
    <col collapsed="false" customWidth="true" hidden="false" outlineLevel="0" max="8193" min="8193" style="175" width="5.25"/>
    <col collapsed="false" customWidth="true" hidden="false" outlineLevel="0" max="8194" min="8194" style="175" width="10.63"/>
    <col collapsed="false" customWidth="true" hidden="false" outlineLevel="0" max="8195" min="8195" style="175" width="13.12"/>
    <col collapsed="false" customWidth="true" hidden="false" outlineLevel="0" max="8196" min="8196" style="175" width="10.88"/>
    <col collapsed="false" customWidth="true" hidden="false" outlineLevel="0" max="8197" min="8197" style="175" width="14.37"/>
    <col collapsed="false" customWidth="true" hidden="false" outlineLevel="0" max="8198" min="8198" style="175" width="13.12"/>
    <col collapsed="false" customWidth="true" hidden="false" outlineLevel="0" max="8199" min="8199" style="175" width="13.75"/>
    <col collapsed="false" customWidth="true" hidden="false" outlineLevel="0" max="8200" min="8200" style="175" width="11.88"/>
    <col collapsed="false" customWidth="true" hidden="false" outlineLevel="0" max="8201" min="8201" style="175" width="12.25"/>
    <col collapsed="false" customWidth="true" hidden="false" outlineLevel="0" max="8202" min="8202" style="175" width="13.25"/>
    <col collapsed="false" customWidth="true" hidden="false" outlineLevel="0" max="8203" min="8203" style="175" width="18.25"/>
    <col collapsed="false" customWidth="false" hidden="false" outlineLevel="0" max="8448" min="8204" style="175" width="9"/>
    <col collapsed="false" customWidth="true" hidden="false" outlineLevel="0" max="8449" min="8449" style="175" width="5.25"/>
    <col collapsed="false" customWidth="true" hidden="false" outlineLevel="0" max="8450" min="8450" style="175" width="10.63"/>
    <col collapsed="false" customWidth="true" hidden="false" outlineLevel="0" max="8451" min="8451" style="175" width="13.12"/>
    <col collapsed="false" customWidth="true" hidden="false" outlineLevel="0" max="8452" min="8452" style="175" width="10.88"/>
    <col collapsed="false" customWidth="true" hidden="false" outlineLevel="0" max="8453" min="8453" style="175" width="14.37"/>
    <col collapsed="false" customWidth="true" hidden="false" outlineLevel="0" max="8454" min="8454" style="175" width="13.12"/>
    <col collapsed="false" customWidth="true" hidden="false" outlineLevel="0" max="8455" min="8455" style="175" width="13.75"/>
    <col collapsed="false" customWidth="true" hidden="false" outlineLevel="0" max="8456" min="8456" style="175" width="11.88"/>
    <col collapsed="false" customWidth="true" hidden="false" outlineLevel="0" max="8457" min="8457" style="175" width="12.25"/>
    <col collapsed="false" customWidth="true" hidden="false" outlineLevel="0" max="8458" min="8458" style="175" width="13.25"/>
    <col collapsed="false" customWidth="true" hidden="false" outlineLevel="0" max="8459" min="8459" style="175" width="18.25"/>
    <col collapsed="false" customWidth="false" hidden="false" outlineLevel="0" max="8704" min="8460" style="175" width="9"/>
    <col collapsed="false" customWidth="true" hidden="false" outlineLevel="0" max="8705" min="8705" style="175" width="5.25"/>
    <col collapsed="false" customWidth="true" hidden="false" outlineLevel="0" max="8706" min="8706" style="175" width="10.63"/>
    <col collapsed="false" customWidth="true" hidden="false" outlineLevel="0" max="8707" min="8707" style="175" width="13.12"/>
    <col collapsed="false" customWidth="true" hidden="false" outlineLevel="0" max="8708" min="8708" style="175" width="10.88"/>
    <col collapsed="false" customWidth="true" hidden="false" outlineLevel="0" max="8709" min="8709" style="175" width="14.37"/>
    <col collapsed="false" customWidth="true" hidden="false" outlineLevel="0" max="8710" min="8710" style="175" width="13.12"/>
    <col collapsed="false" customWidth="true" hidden="false" outlineLevel="0" max="8711" min="8711" style="175" width="13.75"/>
    <col collapsed="false" customWidth="true" hidden="false" outlineLevel="0" max="8712" min="8712" style="175" width="11.88"/>
    <col collapsed="false" customWidth="true" hidden="false" outlineLevel="0" max="8713" min="8713" style="175" width="12.25"/>
    <col collapsed="false" customWidth="true" hidden="false" outlineLevel="0" max="8714" min="8714" style="175" width="13.25"/>
    <col collapsed="false" customWidth="true" hidden="false" outlineLevel="0" max="8715" min="8715" style="175" width="18.25"/>
    <col collapsed="false" customWidth="false" hidden="false" outlineLevel="0" max="8960" min="8716" style="175" width="9"/>
    <col collapsed="false" customWidth="true" hidden="false" outlineLevel="0" max="8961" min="8961" style="175" width="5.25"/>
    <col collapsed="false" customWidth="true" hidden="false" outlineLevel="0" max="8962" min="8962" style="175" width="10.63"/>
    <col collapsed="false" customWidth="true" hidden="false" outlineLevel="0" max="8963" min="8963" style="175" width="13.12"/>
    <col collapsed="false" customWidth="true" hidden="false" outlineLevel="0" max="8964" min="8964" style="175" width="10.88"/>
    <col collapsed="false" customWidth="true" hidden="false" outlineLevel="0" max="8965" min="8965" style="175" width="14.37"/>
    <col collapsed="false" customWidth="true" hidden="false" outlineLevel="0" max="8966" min="8966" style="175" width="13.12"/>
    <col collapsed="false" customWidth="true" hidden="false" outlineLevel="0" max="8967" min="8967" style="175" width="13.75"/>
    <col collapsed="false" customWidth="true" hidden="false" outlineLevel="0" max="8968" min="8968" style="175" width="11.88"/>
    <col collapsed="false" customWidth="true" hidden="false" outlineLevel="0" max="8969" min="8969" style="175" width="12.25"/>
    <col collapsed="false" customWidth="true" hidden="false" outlineLevel="0" max="8970" min="8970" style="175" width="13.25"/>
    <col collapsed="false" customWidth="true" hidden="false" outlineLevel="0" max="8971" min="8971" style="175" width="18.25"/>
    <col collapsed="false" customWidth="false" hidden="false" outlineLevel="0" max="9216" min="8972" style="175" width="9"/>
    <col collapsed="false" customWidth="true" hidden="false" outlineLevel="0" max="9217" min="9217" style="175" width="5.25"/>
    <col collapsed="false" customWidth="true" hidden="false" outlineLevel="0" max="9218" min="9218" style="175" width="10.63"/>
    <col collapsed="false" customWidth="true" hidden="false" outlineLevel="0" max="9219" min="9219" style="175" width="13.12"/>
    <col collapsed="false" customWidth="true" hidden="false" outlineLevel="0" max="9220" min="9220" style="175" width="10.88"/>
    <col collapsed="false" customWidth="true" hidden="false" outlineLevel="0" max="9221" min="9221" style="175" width="14.37"/>
    <col collapsed="false" customWidth="true" hidden="false" outlineLevel="0" max="9222" min="9222" style="175" width="13.12"/>
    <col collapsed="false" customWidth="true" hidden="false" outlineLevel="0" max="9223" min="9223" style="175" width="13.75"/>
    <col collapsed="false" customWidth="true" hidden="false" outlineLevel="0" max="9224" min="9224" style="175" width="11.88"/>
    <col collapsed="false" customWidth="true" hidden="false" outlineLevel="0" max="9225" min="9225" style="175" width="12.25"/>
    <col collapsed="false" customWidth="true" hidden="false" outlineLevel="0" max="9226" min="9226" style="175" width="13.25"/>
    <col collapsed="false" customWidth="true" hidden="false" outlineLevel="0" max="9227" min="9227" style="175" width="18.25"/>
    <col collapsed="false" customWidth="false" hidden="false" outlineLevel="0" max="9472" min="9228" style="175" width="9"/>
    <col collapsed="false" customWidth="true" hidden="false" outlineLevel="0" max="9473" min="9473" style="175" width="5.25"/>
    <col collapsed="false" customWidth="true" hidden="false" outlineLevel="0" max="9474" min="9474" style="175" width="10.63"/>
    <col collapsed="false" customWidth="true" hidden="false" outlineLevel="0" max="9475" min="9475" style="175" width="13.12"/>
    <col collapsed="false" customWidth="true" hidden="false" outlineLevel="0" max="9476" min="9476" style="175" width="10.88"/>
    <col collapsed="false" customWidth="true" hidden="false" outlineLevel="0" max="9477" min="9477" style="175" width="14.37"/>
    <col collapsed="false" customWidth="true" hidden="false" outlineLevel="0" max="9478" min="9478" style="175" width="13.12"/>
    <col collapsed="false" customWidth="true" hidden="false" outlineLevel="0" max="9479" min="9479" style="175" width="13.75"/>
    <col collapsed="false" customWidth="true" hidden="false" outlineLevel="0" max="9480" min="9480" style="175" width="11.88"/>
    <col collapsed="false" customWidth="true" hidden="false" outlineLevel="0" max="9481" min="9481" style="175" width="12.25"/>
    <col collapsed="false" customWidth="true" hidden="false" outlineLevel="0" max="9482" min="9482" style="175" width="13.25"/>
    <col collapsed="false" customWidth="true" hidden="false" outlineLevel="0" max="9483" min="9483" style="175" width="18.25"/>
    <col collapsed="false" customWidth="false" hidden="false" outlineLevel="0" max="9728" min="9484" style="175" width="9"/>
    <col collapsed="false" customWidth="true" hidden="false" outlineLevel="0" max="9729" min="9729" style="175" width="5.25"/>
    <col collapsed="false" customWidth="true" hidden="false" outlineLevel="0" max="9730" min="9730" style="175" width="10.63"/>
    <col collapsed="false" customWidth="true" hidden="false" outlineLevel="0" max="9731" min="9731" style="175" width="13.12"/>
    <col collapsed="false" customWidth="true" hidden="false" outlineLevel="0" max="9732" min="9732" style="175" width="10.88"/>
    <col collapsed="false" customWidth="true" hidden="false" outlineLevel="0" max="9733" min="9733" style="175" width="14.37"/>
    <col collapsed="false" customWidth="true" hidden="false" outlineLevel="0" max="9734" min="9734" style="175" width="13.12"/>
    <col collapsed="false" customWidth="true" hidden="false" outlineLevel="0" max="9735" min="9735" style="175" width="13.75"/>
    <col collapsed="false" customWidth="true" hidden="false" outlineLevel="0" max="9736" min="9736" style="175" width="11.88"/>
    <col collapsed="false" customWidth="true" hidden="false" outlineLevel="0" max="9737" min="9737" style="175" width="12.25"/>
    <col collapsed="false" customWidth="true" hidden="false" outlineLevel="0" max="9738" min="9738" style="175" width="13.25"/>
    <col collapsed="false" customWidth="true" hidden="false" outlineLevel="0" max="9739" min="9739" style="175" width="18.25"/>
    <col collapsed="false" customWidth="false" hidden="false" outlineLevel="0" max="9984" min="9740" style="175" width="9"/>
    <col collapsed="false" customWidth="true" hidden="false" outlineLevel="0" max="9985" min="9985" style="175" width="5.25"/>
    <col collapsed="false" customWidth="true" hidden="false" outlineLevel="0" max="9986" min="9986" style="175" width="10.63"/>
    <col collapsed="false" customWidth="true" hidden="false" outlineLevel="0" max="9987" min="9987" style="175" width="13.12"/>
    <col collapsed="false" customWidth="true" hidden="false" outlineLevel="0" max="9988" min="9988" style="175" width="10.88"/>
    <col collapsed="false" customWidth="true" hidden="false" outlineLevel="0" max="9989" min="9989" style="175" width="14.37"/>
    <col collapsed="false" customWidth="true" hidden="false" outlineLevel="0" max="9990" min="9990" style="175" width="13.12"/>
    <col collapsed="false" customWidth="true" hidden="false" outlineLevel="0" max="9991" min="9991" style="175" width="13.75"/>
    <col collapsed="false" customWidth="true" hidden="false" outlineLevel="0" max="9992" min="9992" style="175" width="11.88"/>
    <col collapsed="false" customWidth="true" hidden="false" outlineLevel="0" max="9993" min="9993" style="175" width="12.25"/>
    <col collapsed="false" customWidth="true" hidden="false" outlineLevel="0" max="9994" min="9994" style="175" width="13.25"/>
    <col collapsed="false" customWidth="true" hidden="false" outlineLevel="0" max="9995" min="9995" style="175" width="18.25"/>
    <col collapsed="false" customWidth="false" hidden="false" outlineLevel="0" max="10240" min="9996" style="175" width="9"/>
    <col collapsed="false" customWidth="true" hidden="false" outlineLevel="0" max="10241" min="10241" style="175" width="5.25"/>
    <col collapsed="false" customWidth="true" hidden="false" outlineLevel="0" max="10242" min="10242" style="175" width="10.63"/>
    <col collapsed="false" customWidth="true" hidden="false" outlineLevel="0" max="10243" min="10243" style="175" width="13.12"/>
    <col collapsed="false" customWidth="true" hidden="false" outlineLevel="0" max="10244" min="10244" style="175" width="10.88"/>
    <col collapsed="false" customWidth="true" hidden="false" outlineLevel="0" max="10245" min="10245" style="175" width="14.37"/>
    <col collapsed="false" customWidth="true" hidden="false" outlineLevel="0" max="10246" min="10246" style="175" width="13.12"/>
    <col collapsed="false" customWidth="true" hidden="false" outlineLevel="0" max="10247" min="10247" style="175" width="13.75"/>
    <col collapsed="false" customWidth="true" hidden="false" outlineLevel="0" max="10248" min="10248" style="175" width="11.88"/>
    <col collapsed="false" customWidth="true" hidden="false" outlineLevel="0" max="10249" min="10249" style="175" width="12.25"/>
    <col collapsed="false" customWidth="true" hidden="false" outlineLevel="0" max="10250" min="10250" style="175" width="13.25"/>
    <col collapsed="false" customWidth="true" hidden="false" outlineLevel="0" max="10251" min="10251" style="175" width="18.25"/>
    <col collapsed="false" customWidth="false" hidden="false" outlineLevel="0" max="10496" min="10252" style="175" width="9"/>
    <col collapsed="false" customWidth="true" hidden="false" outlineLevel="0" max="10497" min="10497" style="175" width="5.25"/>
    <col collapsed="false" customWidth="true" hidden="false" outlineLevel="0" max="10498" min="10498" style="175" width="10.63"/>
    <col collapsed="false" customWidth="true" hidden="false" outlineLevel="0" max="10499" min="10499" style="175" width="13.12"/>
    <col collapsed="false" customWidth="true" hidden="false" outlineLevel="0" max="10500" min="10500" style="175" width="10.88"/>
    <col collapsed="false" customWidth="true" hidden="false" outlineLevel="0" max="10501" min="10501" style="175" width="14.37"/>
    <col collapsed="false" customWidth="true" hidden="false" outlineLevel="0" max="10502" min="10502" style="175" width="13.12"/>
    <col collapsed="false" customWidth="true" hidden="false" outlineLevel="0" max="10503" min="10503" style="175" width="13.75"/>
    <col collapsed="false" customWidth="true" hidden="false" outlineLevel="0" max="10504" min="10504" style="175" width="11.88"/>
    <col collapsed="false" customWidth="true" hidden="false" outlineLevel="0" max="10505" min="10505" style="175" width="12.25"/>
    <col collapsed="false" customWidth="true" hidden="false" outlineLevel="0" max="10506" min="10506" style="175" width="13.25"/>
    <col collapsed="false" customWidth="true" hidden="false" outlineLevel="0" max="10507" min="10507" style="175" width="18.25"/>
    <col collapsed="false" customWidth="false" hidden="false" outlineLevel="0" max="10752" min="10508" style="175" width="9"/>
    <col collapsed="false" customWidth="true" hidden="false" outlineLevel="0" max="10753" min="10753" style="175" width="5.25"/>
    <col collapsed="false" customWidth="true" hidden="false" outlineLevel="0" max="10754" min="10754" style="175" width="10.63"/>
    <col collapsed="false" customWidth="true" hidden="false" outlineLevel="0" max="10755" min="10755" style="175" width="13.12"/>
    <col collapsed="false" customWidth="true" hidden="false" outlineLevel="0" max="10756" min="10756" style="175" width="10.88"/>
    <col collapsed="false" customWidth="true" hidden="false" outlineLevel="0" max="10757" min="10757" style="175" width="14.37"/>
    <col collapsed="false" customWidth="true" hidden="false" outlineLevel="0" max="10758" min="10758" style="175" width="13.12"/>
    <col collapsed="false" customWidth="true" hidden="false" outlineLevel="0" max="10759" min="10759" style="175" width="13.75"/>
    <col collapsed="false" customWidth="true" hidden="false" outlineLevel="0" max="10760" min="10760" style="175" width="11.88"/>
    <col collapsed="false" customWidth="true" hidden="false" outlineLevel="0" max="10761" min="10761" style="175" width="12.25"/>
    <col collapsed="false" customWidth="true" hidden="false" outlineLevel="0" max="10762" min="10762" style="175" width="13.25"/>
    <col collapsed="false" customWidth="true" hidden="false" outlineLevel="0" max="10763" min="10763" style="175" width="18.25"/>
    <col collapsed="false" customWidth="false" hidden="false" outlineLevel="0" max="11008" min="10764" style="175" width="9"/>
    <col collapsed="false" customWidth="true" hidden="false" outlineLevel="0" max="11009" min="11009" style="175" width="5.25"/>
    <col collapsed="false" customWidth="true" hidden="false" outlineLevel="0" max="11010" min="11010" style="175" width="10.63"/>
    <col collapsed="false" customWidth="true" hidden="false" outlineLevel="0" max="11011" min="11011" style="175" width="13.12"/>
    <col collapsed="false" customWidth="true" hidden="false" outlineLevel="0" max="11012" min="11012" style="175" width="10.88"/>
    <col collapsed="false" customWidth="true" hidden="false" outlineLevel="0" max="11013" min="11013" style="175" width="14.37"/>
    <col collapsed="false" customWidth="true" hidden="false" outlineLevel="0" max="11014" min="11014" style="175" width="13.12"/>
    <col collapsed="false" customWidth="true" hidden="false" outlineLevel="0" max="11015" min="11015" style="175" width="13.75"/>
    <col collapsed="false" customWidth="true" hidden="false" outlineLevel="0" max="11016" min="11016" style="175" width="11.88"/>
    <col collapsed="false" customWidth="true" hidden="false" outlineLevel="0" max="11017" min="11017" style="175" width="12.25"/>
    <col collapsed="false" customWidth="true" hidden="false" outlineLevel="0" max="11018" min="11018" style="175" width="13.25"/>
    <col collapsed="false" customWidth="true" hidden="false" outlineLevel="0" max="11019" min="11019" style="175" width="18.25"/>
    <col collapsed="false" customWidth="false" hidden="false" outlineLevel="0" max="11264" min="11020" style="175" width="9"/>
    <col collapsed="false" customWidth="true" hidden="false" outlineLevel="0" max="11265" min="11265" style="175" width="5.25"/>
    <col collapsed="false" customWidth="true" hidden="false" outlineLevel="0" max="11266" min="11266" style="175" width="10.63"/>
    <col collapsed="false" customWidth="true" hidden="false" outlineLevel="0" max="11267" min="11267" style="175" width="13.12"/>
    <col collapsed="false" customWidth="true" hidden="false" outlineLevel="0" max="11268" min="11268" style="175" width="10.88"/>
    <col collapsed="false" customWidth="true" hidden="false" outlineLevel="0" max="11269" min="11269" style="175" width="14.37"/>
    <col collapsed="false" customWidth="true" hidden="false" outlineLevel="0" max="11270" min="11270" style="175" width="13.12"/>
    <col collapsed="false" customWidth="true" hidden="false" outlineLevel="0" max="11271" min="11271" style="175" width="13.75"/>
    <col collapsed="false" customWidth="true" hidden="false" outlineLevel="0" max="11272" min="11272" style="175" width="11.88"/>
    <col collapsed="false" customWidth="true" hidden="false" outlineLevel="0" max="11273" min="11273" style="175" width="12.25"/>
    <col collapsed="false" customWidth="true" hidden="false" outlineLevel="0" max="11274" min="11274" style="175" width="13.25"/>
    <col collapsed="false" customWidth="true" hidden="false" outlineLevel="0" max="11275" min="11275" style="175" width="18.25"/>
    <col collapsed="false" customWidth="false" hidden="false" outlineLevel="0" max="11520" min="11276" style="175" width="9"/>
    <col collapsed="false" customWidth="true" hidden="false" outlineLevel="0" max="11521" min="11521" style="175" width="5.25"/>
    <col collapsed="false" customWidth="true" hidden="false" outlineLevel="0" max="11522" min="11522" style="175" width="10.63"/>
    <col collapsed="false" customWidth="true" hidden="false" outlineLevel="0" max="11523" min="11523" style="175" width="13.12"/>
    <col collapsed="false" customWidth="true" hidden="false" outlineLevel="0" max="11524" min="11524" style="175" width="10.88"/>
    <col collapsed="false" customWidth="true" hidden="false" outlineLevel="0" max="11525" min="11525" style="175" width="14.37"/>
    <col collapsed="false" customWidth="true" hidden="false" outlineLevel="0" max="11526" min="11526" style="175" width="13.12"/>
    <col collapsed="false" customWidth="true" hidden="false" outlineLevel="0" max="11527" min="11527" style="175" width="13.75"/>
    <col collapsed="false" customWidth="true" hidden="false" outlineLevel="0" max="11528" min="11528" style="175" width="11.88"/>
    <col collapsed="false" customWidth="true" hidden="false" outlineLevel="0" max="11529" min="11529" style="175" width="12.25"/>
    <col collapsed="false" customWidth="true" hidden="false" outlineLevel="0" max="11530" min="11530" style="175" width="13.25"/>
    <col collapsed="false" customWidth="true" hidden="false" outlineLevel="0" max="11531" min="11531" style="175" width="18.25"/>
    <col collapsed="false" customWidth="false" hidden="false" outlineLevel="0" max="11776" min="11532" style="175" width="9"/>
    <col collapsed="false" customWidth="true" hidden="false" outlineLevel="0" max="11777" min="11777" style="175" width="5.25"/>
    <col collapsed="false" customWidth="true" hidden="false" outlineLevel="0" max="11778" min="11778" style="175" width="10.63"/>
    <col collapsed="false" customWidth="true" hidden="false" outlineLevel="0" max="11779" min="11779" style="175" width="13.12"/>
    <col collapsed="false" customWidth="true" hidden="false" outlineLevel="0" max="11780" min="11780" style="175" width="10.88"/>
    <col collapsed="false" customWidth="true" hidden="false" outlineLevel="0" max="11781" min="11781" style="175" width="14.37"/>
    <col collapsed="false" customWidth="true" hidden="false" outlineLevel="0" max="11782" min="11782" style="175" width="13.12"/>
    <col collapsed="false" customWidth="true" hidden="false" outlineLevel="0" max="11783" min="11783" style="175" width="13.75"/>
    <col collapsed="false" customWidth="true" hidden="false" outlineLevel="0" max="11784" min="11784" style="175" width="11.88"/>
    <col collapsed="false" customWidth="true" hidden="false" outlineLevel="0" max="11785" min="11785" style="175" width="12.25"/>
    <col collapsed="false" customWidth="true" hidden="false" outlineLevel="0" max="11786" min="11786" style="175" width="13.25"/>
    <col collapsed="false" customWidth="true" hidden="false" outlineLevel="0" max="11787" min="11787" style="175" width="18.25"/>
    <col collapsed="false" customWidth="false" hidden="false" outlineLevel="0" max="12032" min="11788" style="175" width="9"/>
    <col collapsed="false" customWidth="true" hidden="false" outlineLevel="0" max="12033" min="12033" style="175" width="5.25"/>
    <col collapsed="false" customWidth="true" hidden="false" outlineLevel="0" max="12034" min="12034" style="175" width="10.63"/>
    <col collapsed="false" customWidth="true" hidden="false" outlineLevel="0" max="12035" min="12035" style="175" width="13.12"/>
    <col collapsed="false" customWidth="true" hidden="false" outlineLevel="0" max="12036" min="12036" style="175" width="10.88"/>
    <col collapsed="false" customWidth="true" hidden="false" outlineLevel="0" max="12037" min="12037" style="175" width="14.37"/>
    <col collapsed="false" customWidth="true" hidden="false" outlineLevel="0" max="12038" min="12038" style="175" width="13.12"/>
    <col collapsed="false" customWidth="true" hidden="false" outlineLevel="0" max="12039" min="12039" style="175" width="13.75"/>
    <col collapsed="false" customWidth="true" hidden="false" outlineLevel="0" max="12040" min="12040" style="175" width="11.88"/>
    <col collapsed="false" customWidth="true" hidden="false" outlineLevel="0" max="12041" min="12041" style="175" width="12.25"/>
    <col collapsed="false" customWidth="true" hidden="false" outlineLevel="0" max="12042" min="12042" style="175" width="13.25"/>
    <col collapsed="false" customWidth="true" hidden="false" outlineLevel="0" max="12043" min="12043" style="175" width="18.25"/>
    <col collapsed="false" customWidth="false" hidden="false" outlineLevel="0" max="12288" min="12044" style="175" width="9"/>
    <col collapsed="false" customWidth="true" hidden="false" outlineLevel="0" max="12289" min="12289" style="175" width="5.25"/>
    <col collapsed="false" customWidth="true" hidden="false" outlineLevel="0" max="12290" min="12290" style="175" width="10.63"/>
    <col collapsed="false" customWidth="true" hidden="false" outlineLevel="0" max="12291" min="12291" style="175" width="13.12"/>
    <col collapsed="false" customWidth="true" hidden="false" outlineLevel="0" max="12292" min="12292" style="175" width="10.88"/>
    <col collapsed="false" customWidth="true" hidden="false" outlineLevel="0" max="12293" min="12293" style="175" width="14.37"/>
    <col collapsed="false" customWidth="true" hidden="false" outlineLevel="0" max="12294" min="12294" style="175" width="13.12"/>
    <col collapsed="false" customWidth="true" hidden="false" outlineLevel="0" max="12295" min="12295" style="175" width="13.75"/>
    <col collapsed="false" customWidth="true" hidden="false" outlineLevel="0" max="12296" min="12296" style="175" width="11.88"/>
    <col collapsed="false" customWidth="true" hidden="false" outlineLevel="0" max="12297" min="12297" style="175" width="12.25"/>
    <col collapsed="false" customWidth="true" hidden="false" outlineLevel="0" max="12298" min="12298" style="175" width="13.25"/>
    <col collapsed="false" customWidth="true" hidden="false" outlineLevel="0" max="12299" min="12299" style="175" width="18.25"/>
    <col collapsed="false" customWidth="false" hidden="false" outlineLevel="0" max="12544" min="12300" style="175" width="9"/>
    <col collapsed="false" customWidth="true" hidden="false" outlineLevel="0" max="12545" min="12545" style="175" width="5.25"/>
    <col collapsed="false" customWidth="true" hidden="false" outlineLevel="0" max="12546" min="12546" style="175" width="10.63"/>
    <col collapsed="false" customWidth="true" hidden="false" outlineLevel="0" max="12547" min="12547" style="175" width="13.12"/>
    <col collapsed="false" customWidth="true" hidden="false" outlineLevel="0" max="12548" min="12548" style="175" width="10.88"/>
    <col collapsed="false" customWidth="true" hidden="false" outlineLevel="0" max="12549" min="12549" style="175" width="14.37"/>
    <col collapsed="false" customWidth="true" hidden="false" outlineLevel="0" max="12550" min="12550" style="175" width="13.12"/>
    <col collapsed="false" customWidth="true" hidden="false" outlineLevel="0" max="12551" min="12551" style="175" width="13.75"/>
    <col collapsed="false" customWidth="true" hidden="false" outlineLevel="0" max="12552" min="12552" style="175" width="11.88"/>
    <col collapsed="false" customWidth="true" hidden="false" outlineLevel="0" max="12553" min="12553" style="175" width="12.25"/>
    <col collapsed="false" customWidth="true" hidden="false" outlineLevel="0" max="12554" min="12554" style="175" width="13.25"/>
    <col collapsed="false" customWidth="true" hidden="false" outlineLevel="0" max="12555" min="12555" style="175" width="18.25"/>
    <col collapsed="false" customWidth="false" hidden="false" outlineLevel="0" max="12800" min="12556" style="175" width="9"/>
    <col collapsed="false" customWidth="true" hidden="false" outlineLevel="0" max="12801" min="12801" style="175" width="5.25"/>
    <col collapsed="false" customWidth="true" hidden="false" outlineLevel="0" max="12802" min="12802" style="175" width="10.63"/>
    <col collapsed="false" customWidth="true" hidden="false" outlineLevel="0" max="12803" min="12803" style="175" width="13.12"/>
    <col collapsed="false" customWidth="true" hidden="false" outlineLevel="0" max="12804" min="12804" style="175" width="10.88"/>
    <col collapsed="false" customWidth="true" hidden="false" outlineLevel="0" max="12805" min="12805" style="175" width="14.37"/>
    <col collapsed="false" customWidth="true" hidden="false" outlineLevel="0" max="12806" min="12806" style="175" width="13.12"/>
    <col collapsed="false" customWidth="true" hidden="false" outlineLevel="0" max="12807" min="12807" style="175" width="13.75"/>
    <col collapsed="false" customWidth="true" hidden="false" outlineLevel="0" max="12808" min="12808" style="175" width="11.88"/>
    <col collapsed="false" customWidth="true" hidden="false" outlineLevel="0" max="12809" min="12809" style="175" width="12.25"/>
    <col collapsed="false" customWidth="true" hidden="false" outlineLevel="0" max="12810" min="12810" style="175" width="13.25"/>
    <col collapsed="false" customWidth="true" hidden="false" outlineLevel="0" max="12811" min="12811" style="175" width="18.25"/>
    <col collapsed="false" customWidth="false" hidden="false" outlineLevel="0" max="13056" min="12812" style="175" width="9"/>
    <col collapsed="false" customWidth="true" hidden="false" outlineLevel="0" max="13057" min="13057" style="175" width="5.25"/>
    <col collapsed="false" customWidth="true" hidden="false" outlineLevel="0" max="13058" min="13058" style="175" width="10.63"/>
    <col collapsed="false" customWidth="true" hidden="false" outlineLevel="0" max="13059" min="13059" style="175" width="13.12"/>
    <col collapsed="false" customWidth="true" hidden="false" outlineLevel="0" max="13060" min="13060" style="175" width="10.88"/>
    <col collapsed="false" customWidth="true" hidden="false" outlineLevel="0" max="13061" min="13061" style="175" width="14.37"/>
    <col collapsed="false" customWidth="true" hidden="false" outlineLevel="0" max="13062" min="13062" style="175" width="13.12"/>
    <col collapsed="false" customWidth="true" hidden="false" outlineLevel="0" max="13063" min="13063" style="175" width="13.75"/>
    <col collapsed="false" customWidth="true" hidden="false" outlineLevel="0" max="13064" min="13064" style="175" width="11.88"/>
    <col collapsed="false" customWidth="true" hidden="false" outlineLevel="0" max="13065" min="13065" style="175" width="12.25"/>
    <col collapsed="false" customWidth="true" hidden="false" outlineLevel="0" max="13066" min="13066" style="175" width="13.25"/>
    <col collapsed="false" customWidth="true" hidden="false" outlineLevel="0" max="13067" min="13067" style="175" width="18.25"/>
    <col collapsed="false" customWidth="false" hidden="false" outlineLevel="0" max="13312" min="13068" style="175" width="9"/>
    <col collapsed="false" customWidth="true" hidden="false" outlineLevel="0" max="13313" min="13313" style="175" width="5.25"/>
    <col collapsed="false" customWidth="true" hidden="false" outlineLevel="0" max="13314" min="13314" style="175" width="10.63"/>
    <col collapsed="false" customWidth="true" hidden="false" outlineLevel="0" max="13315" min="13315" style="175" width="13.12"/>
    <col collapsed="false" customWidth="true" hidden="false" outlineLevel="0" max="13316" min="13316" style="175" width="10.88"/>
    <col collapsed="false" customWidth="true" hidden="false" outlineLevel="0" max="13317" min="13317" style="175" width="14.37"/>
    <col collapsed="false" customWidth="true" hidden="false" outlineLevel="0" max="13318" min="13318" style="175" width="13.12"/>
    <col collapsed="false" customWidth="true" hidden="false" outlineLevel="0" max="13319" min="13319" style="175" width="13.75"/>
    <col collapsed="false" customWidth="true" hidden="false" outlineLevel="0" max="13320" min="13320" style="175" width="11.88"/>
    <col collapsed="false" customWidth="true" hidden="false" outlineLevel="0" max="13321" min="13321" style="175" width="12.25"/>
    <col collapsed="false" customWidth="true" hidden="false" outlineLevel="0" max="13322" min="13322" style="175" width="13.25"/>
    <col collapsed="false" customWidth="true" hidden="false" outlineLevel="0" max="13323" min="13323" style="175" width="18.25"/>
    <col collapsed="false" customWidth="false" hidden="false" outlineLevel="0" max="13568" min="13324" style="175" width="9"/>
    <col collapsed="false" customWidth="true" hidden="false" outlineLevel="0" max="13569" min="13569" style="175" width="5.25"/>
    <col collapsed="false" customWidth="true" hidden="false" outlineLevel="0" max="13570" min="13570" style="175" width="10.63"/>
    <col collapsed="false" customWidth="true" hidden="false" outlineLevel="0" max="13571" min="13571" style="175" width="13.12"/>
    <col collapsed="false" customWidth="true" hidden="false" outlineLevel="0" max="13572" min="13572" style="175" width="10.88"/>
    <col collapsed="false" customWidth="true" hidden="false" outlineLevel="0" max="13573" min="13573" style="175" width="14.37"/>
    <col collapsed="false" customWidth="true" hidden="false" outlineLevel="0" max="13574" min="13574" style="175" width="13.12"/>
    <col collapsed="false" customWidth="true" hidden="false" outlineLevel="0" max="13575" min="13575" style="175" width="13.75"/>
    <col collapsed="false" customWidth="true" hidden="false" outlineLevel="0" max="13576" min="13576" style="175" width="11.88"/>
    <col collapsed="false" customWidth="true" hidden="false" outlineLevel="0" max="13577" min="13577" style="175" width="12.25"/>
    <col collapsed="false" customWidth="true" hidden="false" outlineLevel="0" max="13578" min="13578" style="175" width="13.25"/>
    <col collapsed="false" customWidth="true" hidden="false" outlineLevel="0" max="13579" min="13579" style="175" width="18.25"/>
    <col collapsed="false" customWidth="false" hidden="false" outlineLevel="0" max="13824" min="13580" style="175" width="9"/>
    <col collapsed="false" customWidth="true" hidden="false" outlineLevel="0" max="13825" min="13825" style="175" width="5.25"/>
    <col collapsed="false" customWidth="true" hidden="false" outlineLevel="0" max="13826" min="13826" style="175" width="10.63"/>
    <col collapsed="false" customWidth="true" hidden="false" outlineLevel="0" max="13827" min="13827" style="175" width="13.12"/>
    <col collapsed="false" customWidth="true" hidden="false" outlineLevel="0" max="13828" min="13828" style="175" width="10.88"/>
    <col collapsed="false" customWidth="true" hidden="false" outlineLevel="0" max="13829" min="13829" style="175" width="14.37"/>
    <col collapsed="false" customWidth="true" hidden="false" outlineLevel="0" max="13830" min="13830" style="175" width="13.12"/>
    <col collapsed="false" customWidth="true" hidden="false" outlineLevel="0" max="13831" min="13831" style="175" width="13.75"/>
    <col collapsed="false" customWidth="true" hidden="false" outlineLevel="0" max="13832" min="13832" style="175" width="11.88"/>
    <col collapsed="false" customWidth="true" hidden="false" outlineLevel="0" max="13833" min="13833" style="175" width="12.25"/>
    <col collapsed="false" customWidth="true" hidden="false" outlineLevel="0" max="13834" min="13834" style="175" width="13.25"/>
    <col collapsed="false" customWidth="true" hidden="false" outlineLevel="0" max="13835" min="13835" style="175" width="18.25"/>
    <col collapsed="false" customWidth="false" hidden="false" outlineLevel="0" max="14080" min="13836" style="175" width="9"/>
    <col collapsed="false" customWidth="true" hidden="false" outlineLevel="0" max="14081" min="14081" style="175" width="5.25"/>
    <col collapsed="false" customWidth="true" hidden="false" outlineLevel="0" max="14082" min="14082" style="175" width="10.63"/>
    <col collapsed="false" customWidth="true" hidden="false" outlineLevel="0" max="14083" min="14083" style="175" width="13.12"/>
    <col collapsed="false" customWidth="true" hidden="false" outlineLevel="0" max="14084" min="14084" style="175" width="10.88"/>
    <col collapsed="false" customWidth="true" hidden="false" outlineLevel="0" max="14085" min="14085" style="175" width="14.37"/>
    <col collapsed="false" customWidth="true" hidden="false" outlineLevel="0" max="14086" min="14086" style="175" width="13.12"/>
    <col collapsed="false" customWidth="true" hidden="false" outlineLevel="0" max="14087" min="14087" style="175" width="13.75"/>
    <col collapsed="false" customWidth="true" hidden="false" outlineLevel="0" max="14088" min="14088" style="175" width="11.88"/>
    <col collapsed="false" customWidth="true" hidden="false" outlineLevel="0" max="14089" min="14089" style="175" width="12.25"/>
    <col collapsed="false" customWidth="true" hidden="false" outlineLevel="0" max="14090" min="14090" style="175" width="13.25"/>
    <col collapsed="false" customWidth="true" hidden="false" outlineLevel="0" max="14091" min="14091" style="175" width="18.25"/>
    <col collapsed="false" customWidth="false" hidden="false" outlineLevel="0" max="14336" min="14092" style="175" width="9"/>
    <col collapsed="false" customWidth="true" hidden="false" outlineLevel="0" max="14337" min="14337" style="175" width="5.25"/>
    <col collapsed="false" customWidth="true" hidden="false" outlineLevel="0" max="14338" min="14338" style="175" width="10.63"/>
    <col collapsed="false" customWidth="true" hidden="false" outlineLevel="0" max="14339" min="14339" style="175" width="13.12"/>
    <col collapsed="false" customWidth="true" hidden="false" outlineLevel="0" max="14340" min="14340" style="175" width="10.88"/>
    <col collapsed="false" customWidth="true" hidden="false" outlineLevel="0" max="14341" min="14341" style="175" width="14.37"/>
    <col collapsed="false" customWidth="true" hidden="false" outlineLevel="0" max="14342" min="14342" style="175" width="13.12"/>
    <col collapsed="false" customWidth="true" hidden="false" outlineLevel="0" max="14343" min="14343" style="175" width="13.75"/>
    <col collapsed="false" customWidth="true" hidden="false" outlineLevel="0" max="14344" min="14344" style="175" width="11.88"/>
    <col collapsed="false" customWidth="true" hidden="false" outlineLevel="0" max="14345" min="14345" style="175" width="12.25"/>
    <col collapsed="false" customWidth="true" hidden="false" outlineLevel="0" max="14346" min="14346" style="175" width="13.25"/>
    <col collapsed="false" customWidth="true" hidden="false" outlineLevel="0" max="14347" min="14347" style="175" width="18.25"/>
    <col collapsed="false" customWidth="false" hidden="false" outlineLevel="0" max="14592" min="14348" style="175" width="9"/>
    <col collapsed="false" customWidth="true" hidden="false" outlineLevel="0" max="14593" min="14593" style="175" width="5.25"/>
    <col collapsed="false" customWidth="true" hidden="false" outlineLevel="0" max="14594" min="14594" style="175" width="10.63"/>
    <col collapsed="false" customWidth="true" hidden="false" outlineLevel="0" max="14595" min="14595" style="175" width="13.12"/>
    <col collapsed="false" customWidth="true" hidden="false" outlineLevel="0" max="14596" min="14596" style="175" width="10.88"/>
    <col collapsed="false" customWidth="true" hidden="false" outlineLevel="0" max="14597" min="14597" style="175" width="14.37"/>
    <col collapsed="false" customWidth="true" hidden="false" outlineLevel="0" max="14598" min="14598" style="175" width="13.12"/>
    <col collapsed="false" customWidth="true" hidden="false" outlineLevel="0" max="14599" min="14599" style="175" width="13.75"/>
    <col collapsed="false" customWidth="true" hidden="false" outlineLevel="0" max="14600" min="14600" style="175" width="11.88"/>
    <col collapsed="false" customWidth="true" hidden="false" outlineLevel="0" max="14601" min="14601" style="175" width="12.25"/>
    <col collapsed="false" customWidth="true" hidden="false" outlineLevel="0" max="14602" min="14602" style="175" width="13.25"/>
    <col collapsed="false" customWidth="true" hidden="false" outlineLevel="0" max="14603" min="14603" style="175" width="18.25"/>
    <col collapsed="false" customWidth="false" hidden="false" outlineLevel="0" max="14848" min="14604" style="175" width="9"/>
    <col collapsed="false" customWidth="true" hidden="false" outlineLevel="0" max="14849" min="14849" style="175" width="5.25"/>
    <col collapsed="false" customWidth="true" hidden="false" outlineLevel="0" max="14850" min="14850" style="175" width="10.63"/>
    <col collapsed="false" customWidth="true" hidden="false" outlineLevel="0" max="14851" min="14851" style="175" width="13.12"/>
    <col collapsed="false" customWidth="true" hidden="false" outlineLevel="0" max="14852" min="14852" style="175" width="10.88"/>
    <col collapsed="false" customWidth="true" hidden="false" outlineLevel="0" max="14853" min="14853" style="175" width="14.37"/>
    <col collapsed="false" customWidth="true" hidden="false" outlineLevel="0" max="14854" min="14854" style="175" width="13.12"/>
    <col collapsed="false" customWidth="true" hidden="false" outlineLevel="0" max="14855" min="14855" style="175" width="13.75"/>
    <col collapsed="false" customWidth="true" hidden="false" outlineLevel="0" max="14856" min="14856" style="175" width="11.88"/>
    <col collapsed="false" customWidth="true" hidden="false" outlineLevel="0" max="14857" min="14857" style="175" width="12.25"/>
    <col collapsed="false" customWidth="true" hidden="false" outlineLevel="0" max="14858" min="14858" style="175" width="13.25"/>
    <col collapsed="false" customWidth="true" hidden="false" outlineLevel="0" max="14859" min="14859" style="175" width="18.25"/>
    <col collapsed="false" customWidth="false" hidden="false" outlineLevel="0" max="15104" min="14860" style="175" width="9"/>
    <col collapsed="false" customWidth="true" hidden="false" outlineLevel="0" max="15105" min="15105" style="175" width="5.25"/>
    <col collapsed="false" customWidth="true" hidden="false" outlineLevel="0" max="15106" min="15106" style="175" width="10.63"/>
    <col collapsed="false" customWidth="true" hidden="false" outlineLevel="0" max="15107" min="15107" style="175" width="13.12"/>
    <col collapsed="false" customWidth="true" hidden="false" outlineLevel="0" max="15108" min="15108" style="175" width="10.88"/>
    <col collapsed="false" customWidth="true" hidden="false" outlineLevel="0" max="15109" min="15109" style="175" width="14.37"/>
    <col collapsed="false" customWidth="true" hidden="false" outlineLevel="0" max="15110" min="15110" style="175" width="13.12"/>
    <col collapsed="false" customWidth="true" hidden="false" outlineLevel="0" max="15111" min="15111" style="175" width="13.75"/>
    <col collapsed="false" customWidth="true" hidden="false" outlineLevel="0" max="15112" min="15112" style="175" width="11.88"/>
    <col collapsed="false" customWidth="true" hidden="false" outlineLevel="0" max="15113" min="15113" style="175" width="12.25"/>
    <col collapsed="false" customWidth="true" hidden="false" outlineLevel="0" max="15114" min="15114" style="175" width="13.25"/>
    <col collapsed="false" customWidth="true" hidden="false" outlineLevel="0" max="15115" min="15115" style="175" width="18.25"/>
    <col collapsed="false" customWidth="false" hidden="false" outlineLevel="0" max="15360" min="15116" style="175" width="9"/>
    <col collapsed="false" customWidth="true" hidden="false" outlineLevel="0" max="15361" min="15361" style="175" width="5.25"/>
    <col collapsed="false" customWidth="true" hidden="false" outlineLevel="0" max="15362" min="15362" style="175" width="10.63"/>
    <col collapsed="false" customWidth="true" hidden="false" outlineLevel="0" max="15363" min="15363" style="175" width="13.12"/>
    <col collapsed="false" customWidth="true" hidden="false" outlineLevel="0" max="15364" min="15364" style="175" width="10.88"/>
    <col collapsed="false" customWidth="true" hidden="false" outlineLevel="0" max="15365" min="15365" style="175" width="14.37"/>
    <col collapsed="false" customWidth="true" hidden="false" outlineLevel="0" max="15366" min="15366" style="175" width="13.12"/>
    <col collapsed="false" customWidth="true" hidden="false" outlineLevel="0" max="15367" min="15367" style="175" width="13.75"/>
    <col collapsed="false" customWidth="true" hidden="false" outlineLevel="0" max="15368" min="15368" style="175" width="11.88"/>
    <col collapsed="false" customWidth="true" hidden="false" outlineLevel="0" max="15369" min="15369" style="175" width="12.25"/>
    <col collapsed="false" customWidth="true" hidden="false" outlineLevel="0" max="15370" min="15370" style="175" width="13.25"/>
    <col collapsed="false" customWidth="true" hidden="false" outlineLevel="0" max="15371" min="15371" style="175" width="18.25"/>
    <col collapsed="false" customWidth="false" hidden="false" outlineLevel="0" max="15616" min="15372" style="175" width="9"/>
    <col collapsed="false" customWidth="true" hidden="false" outlineLevel="0" max="15617" min="15617" style="175" width="5.25"/>
    <col collapsed="false" customWidth="true" hidden="false" outlineLevel="0" max="15618" min="15618" style="175" width="10.63"/>
    <col collapsed="false" customWidth="true" hidden="false" outlineLevel="0" max="15619" min="15619" style="175" width="13.12"/>
    <col collapsed="false" customWidth="true" hidden="false" outlineLevel="0" max="15620" min="15620" style="175" width="10.88"/>
    <col collapsed="false" customWidth="true" hidden="false" outlineLevel="0" max="15621" min="15621" style="175" width="14.37"/>
    <col collapsed="false" customWidth="true" hidden="false" outlineLevel="0" max="15622" min="15622" style="175" width="13.12"/>
    <col collapsed="false" customWidth="true" hidden="false" outlineLevel="0" max="15623" min="15623" style="175" width="13.75"/>
    <col collapsed="false" customWidth="true" hidden="false" outlineLevel="0" max="15624" min="15624" style="175" width="11.88"/>
    <col collapsed="false" customWidth="true" hidden="false" outlineLevel="0" max="15625" min="15625" style="175" width="12.25"/>
    <col collapsed="false" customWidth="true" hidden="false" outlineLevel="0" max="15626" min="15626" style="175" width="13.25"/>
    <col collapsed="false" customWidth="true" hidden="false" outlineLevel="0" max="15627" min="15627" style="175" width="18.25"/>
    <col collapsed="false" customWidth="false" hidden="false" outlineLevel="0" max="15872" min="15628" style="175" width="9"/>
    <col collapsed="false" customWidth="true" hidden="false" outlineLevel="0" max="15873" min="15873" style="175" width="5.25"/>
    <col collapsed="false" customWidth="true" hidden="false" outlineLevel="0" max="15874" min="15874" style="175" width="10.63"/>
    <col collapsed="false" customWidth="true" hidden="false" outlineLevel="0" max="15875" min="15875" style="175" width="13.12"/>
    <col collapsed="false" customWidth="true" hidden="false" outlineLevel="0" max="15876" min="15876" style="175" width="10.88"/>
    <col collapsed="false" customWidth="true" hidden="false" outlineLevel="0" max="15877" min="15877" style="175" width="14.37"/>
    <col collapsed="false" customWidth="true" hidden="false" outlineLevel="0" max="15878" min="15878" style="175" width="13.12"/>
    <col collapsed="false" customWidth="true" hidden="false" outlineLevel="0" max="15879" min="15879" style="175" width="13.75"/>
    <col collapsed="false" customWidth="true" hidden="false" outlineLevel="0" max="15880" min="15880" style="175" width="11.88"/>
    <col collapsed="false" customWidth="true" hidden="false" outlineLevel="0" max="15881" min="15881" style="175" width="12.25"/>
    <col collapsed="false" customWidth="true" hidden="false" outlineLevel="0" max="15882" min="15882" style="175" width="13.25"/>
    <col collapsed="false" customWidth="true" hidden="false" outlineLevel="0" max="15883" min="15883" style="175" width="18.25"/>
    <col collapsed="false" customWidth="false" hidden="false" outlineLevel="0" max="16128" min="15884" style="175" width="9"/>
    <col collapsed="false" customWidth="true" hidden="false" outlineLevel="0" max="16129" min="16129" style="175" width="5.25"/>
    <col collapsed="false" customWidth="true" hidden="false" outlineLevel="0" max="16130" min="16130" style="175" width="10.63"/>
    <col collapsed="false" customWidth="true" hidden="false" outlineLevel="0" max="16131" min="16131" style="175" width="13.12"/>
    <col collapsed="false" customWidth="true" hidden="false" outlineLevel="0" max="16132" min="16132" style="175" width="10.88"/>
    <col collapsed="false" customWidth="true" hidden="false" outlineLevel="0" max="16133" min="16133" style="175" width="14.37"/>
    <col collapsed="false" customWidth="true" hidden="false" outlineLevel="0" max="16134" min="16134" style="175" width="13.12"/>
    <col collapsed="false" customWidth="true" hidden="false" outlineLevel="0" max="16135" min="16135" style="175" width="13.75"/>
    <col collapsed="false" customWidth="true" hidden="false" outlineLevel="0" max="16136" min="16136" style="175" width="11.88"/>
    <col collapsed="false" customWidth="true" hidden="false" outlineLevel="0" max="16137" min="16137" style="175" width="12.25"/>
    <col collapsed="false" customWidth="true" hidden="false" outlineLevel="0" max="16138" min="16138" style="175" width="13.25"/>
    <col collapsed="false" customWidth="true" hidden="false" outlineLevel="0" max="16139" min="16139" style="175" width="18.25"/>
    <col collapsed="false" customWidth="false" hidden="false" outlineLevel="0" max="16384" min="16140" style="175" width="9"/>
  </cols>
  <sheetData>
    <row r="1" customFormat="false" ht="21" hidden="false" customHeight="true" outlineLevel="0" collapsed="false">
      <c r="A1" s="322" t="s">
        <v>488</v>
      </c>
      <c r="B1" s="323"/>
      <c r="C1" s="323"/>
      <c r="D1" s="323"/>
      <c r="E1" s="323"/>
      <c r="F1" s="323"/>
      <c r="G1" s="323"/>
    </row>
    <row r="2" customFormat="false" ht="43.5" hidden="false" customHeight="true" outlineLevel="0" collapsed="false">
      <c r="A2" s="324" t="s">
        <v>489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</row>
    <row r="3" customFormat="false" ht="27" hidden="false" customHeight="true" outlineLevel="0" collapsed="false">
      <c r="A3" s="173" t="s">
        <v>195</v>
      </c>
      <c r="B3" s="173"/>
      <c r="C3" s="173"/>
      <c r="D3" s="174"/>
      <c r="E3" s="174"/>
      <c r="F3" s="174"/>
      <c r="G3" s="174"/>
      <c r="H3" s="174"/>
      <c r="I3" s="174"/>
      <c r="J3" s="174"/>
    </row>
    <row r="4" customFormat="false" ht="18" hidden="false" customHeight="true" outlineLevel="0" collapsed="false">
      <c r="A4" s="176" t="s">
        <v>196</v>
      </c>
      <c r="B4" s="176"/>
      <c r="C4" s="176"/>
      <c r="D4" s="176"/>
      <c r="E4" s="176"/>
      <c r="F4" s="176"/>
      <c r="G4" s="176"/>
      <c r="H4" s="176"/>
      <c r="I4" s="176"/>
      <c r="J4" s="176"/>
    </row>
    <row r="5" customFormat="false" ht="76.5" hidden="false" customHeight="true" outlineLevel="0" collapsed="false">
      <c r="A5" s="176" t="s">
        <v>197</v>
      </c>
      <c r="B5" s="176"/>
      <c r="C5" s="176"/>
      <c r="D5" s="176"/>
      <c r="E5" s="176"/>
      <c r="F5" s="176"/>
      <c r="G5" s="176"/>
      <c r="H5" s="176"/>
      <c r="I5" s="176"/>
      <c r="J5" s="176"/>
    </row>
    <row r="6" customFormat="false" ht="25.5" hidden="false" customHeight="true" outlineLevel="0" collapsed="false">
      <c r="A6" s="177" t="s">
        <v>198</v>
      </c>
      <c r="B6" s="177"/>
      <c r="C6" s="177"/>
      <c r="D6" s="177"/>
      <c r="E6" s="177"/>
      <c r="F6" s="177"/>
      <c r="G6" s="177"/>
      <c r="H6" s="177"/>
      <c r="I6" s="177"/>
      <c r="J6" s="177"/>
    </row>
    <row r="7" customFormat="false" ht="25.5" hidden="false" customHeight="true" outlineLevel="0" collapsed="false">
      <c r="A7" s="178" t="s">
        <v>199</v>
      </c>
      <c r="B7" s="178"/>
      <c r="C7" s="178"/>
      <c r="D7" s="178"/>
      <c r="E7" s="178"/>
      <c r="F7" s="178"/>
      <c r="G7" s="178"/>
      <c r="H7" s="178"/>
      <c r="I7" s="178"/>
      <c r="J7" s="178"/>
    </row>
    <row r="8" customFormat="false" ht="27.75" hidden="false" customHeight="true" outlineLevel="0" collapsed="false">
      <c r="A8" s="178" t="s">
        <v>200</v>
      </c>
      <c r="B8" s="178"/>
      <c r="C8" s="178"/>
      <c r="D8" s="178"/>
      <c r="E8" s="178"/>
      <c r="F8" s="178"/>
      <c r="G8" s="178"/>
      <c r="H8" s="178"/>
      <c r="I8" s="178"/>
      <c r="J8" s="178"/>
    </row>
    <row r="9" customFormat="false" ht="41.25" hidden="false" customHeight="true" outlineLevel="0" collapsed="false">
      <c r="A9" s="177" t="s">
        <v>201</v>
      </c>
      <c r="B9" s="177"/>
      <c r="C9" s="177"/>
      <c r="D9" s="177"/>
      <c r="E9" s="177"/>
      <c r="F9" s="177"/>
      <c r="G9" s="177"/>
      <c r="H9" s="177"/>
      <c r="I9" s="177"/>
      <c r="J9" s="177"/>
    </row>
    <row r="10" customFormat="false" ht="36" hidden="false" customHeight="true" outlineLevel="0" collapsed="false">
      <c r="A10" s="325" t="s">
        <v>490</v>
      </c>
      <c r="B10" s="326"/>
      <c r="C10" s="326"/>
      <c r="D10" s="326"/>
      <c r="E10" s="326"/>
      <c r="F10" s="326"/>
      <c r="G10" s="326"/>
      <c r="H10" s="326"/>
      <c r="I10" s="176"/>
      <c r="J10" s="176"/>
    </row>
    <row r="11" customFormat="false" ht="36" hidden="false" customHeight="true" outlineLevel="0" collapsed="false">
      <c r="A11" s="327" t="s">
        <v>491</v>
      </c>
      <c r="B11" s="328" t="s">
        <v>492</v>
      </c>
      <c r="C11" s="328" t="s">
        <v>493</v>
      </c>
      <c r="D11" s="328" t="s">
        <v>184</v>
      </c>
      <c r="E11" s="328" t="s">
        <v>185</v>
      </c>
      <c r="F11" s="328" t="s">
        <v>186</v>
      </c>
      <c r="G11" s="328" t="s">
        <v>187</v>
      </c>
      <c r="H11" s="328" t="s">
        <v>188</v>
      </c>
      <c r="I11" s="328" t="s">
        <v>494</v>
      </c>
      <c r="J11" s="328" t="s">
        <v>495</v>
      </c>
      <c r="K11" s="328"/>
    </row>
    <row r="12" customFormat="false" ht="26.25" hidden="false" customHeight="true" outlineLevel="0" collapsed="false">
      <c r="A12" s="329"/>
      <c r="B12" s="330"/>
      <c r="C12" s="330"/>
      <c r="D12" s="330"/>
      <c r="E12" s="330"/>
      <c r="F12" s="331"/>
      <c r="G12" s="331"/>
      <c r="H12" s="331"/>
      <c r="I12" s="331"/>
      <c r="J12" s="329"/>
      <c r="K12" s="329"/>
    </row>
    <row r="13" customFormat="false" ht="27" hidden="false" customHeight="true" outlineLevel="0" collapsed="false">
      <c r="A13" s="329"/>
      <c r="B13" s="332"/>
      <c r="C13" s="332"/>
      <c r="D13" s="332"/>
      <c r="E13" s="332"/>
      <c r="F13" s="331"/>
      <c r="G13" s="331"/>
      <c r="H13" s="331"/>
      <c r="I13" s="331"/>
      <c r="J13" s="329"/>
      <c r="K13" s="329"/>
    </row>
    <row r="14" customFormat="false" ht="30" hidden="false" customHeight="true" outlineLevel="0" collapsed="false">
      <c r="A14" s="329"/>
      <c r="B14" s="332"/>
      <c r="C14" s="332"/>
      <c r="D14" s="332"/>
      <c r="E14" s="332"/>
      <c r="F14" s="331"/>
      <c r="G14" s="331"/>
      <c r="H14" s="331"/>
      <c r="I14" s="331"/>
      <c r="J14" s="329"/>
      <c r="K14" s="329"/>
    </row>
    <row r="15" customFormat="false" ht="19.5" hidden="false" customHeight="true" outlineLevel="0" collapsed="false">
      <c r="A15" s="333"/>
      <c r="B15" s="333"/>
      <c r="C15" s="333"/>
      <c r="D15" s="333"/>
      <c r="E15" s="334"/>
      <c r="F15" s="334"/>
      <c r="G15" s="334"/>
      <c r="H15" s="334"/>
      <c r="I15" s="335"/>
      <c r="J15" s="335"/>
    </row>
    <row r="16" customFormat="false" ht="19.5" hidden="false" customHeight="true" outlineLevel="0" collapsed="false">
      <c r="A16" s="333"/>
      <c r="B16" s="333"/>
      <c r="C16" s="333"/>
      <c r="D16" s="333"/>
      <c r="E16" s="334"/>
      <c r="F16" s="334"/>
      <c r="G16" s="334"/>
      <c r="H16" s="334"/>
      <c r="I16" s="335"/>
      <c r="J16" s="335"/>
    </row>
    <row r="17" customFormat="false" ht="19.5" hidden="false" customHeight="true" outlineLevel="0" collapsed="false">
      <c r="A17" s="333"/>
      <c r="B17" s="333"/>
      <c r="C17" s="333"/>
      <c r="D17" s="333"/>
      <c r="E17" s="334"/>
      <c r="F17" s="334"/>
      <c r="G17" s="334"/>
      <c r="H17" s="334"/>
      <c r="I17" s="335"/>
      <c r="J17" s="335"/>
    </row>
    <row r="18" s="181" customFormat="true" ht="165" hidden="false" customHeight="true" outlineLevel="0" collapsed="false">
      <c r="A18" s="180" t="s">
        <v>203</v>
      </c>
      <c r="B18" s="180"/>
      <c r="C18" s="180"/>
      <c r="D18" s="180"/>
      <c r="E18" s="180"/>
      <c r="F18" s="180"/>
      <c r="G18" s="180"/>
      <c r="H18" s="180"/>
      <c r="I18" s="180"/>
      <c r="J18" s="180"/>
    </row>
    <row r="19" customFormat="false" ht="69" hidden="false" customHeight="true" outlineLevel="0" collapsed="false">
      <c r="A19" s="327" t="s">
        <v>491</v>
      </c>
      <c r="B19" s="328" t="s">
        <v>496</v>
      </c>
      <c r="C19" s="328" t="s">
        <v>497</v>
      </c>
      <c r="D19" s="328" t="s">
        <v>498</v>
      </c>
      <c r="E19" s="328" t="s">
        <v>184</v>
      </c>
      <c r="F19" s="328" t="s">
        <v>499</v>
      </c>
      <c r="G19" s="328" t="s">
        <v>186</v>
      </c>
      <c r="H19" s="328" t="s">
        <v>187</v>
      </c>
      <c r="I19" s="328" t="s">
        <v>188</v>
      </c>
      <c r="J19" s="328" t="s">
        <v>189</v>
      </c>
      <c r="K19" s="328" t="s">
        <v>190</v>
      </c>
    </row>
    <row r="20" customFormat="false" ht="19.5" hidden="false" customHeight="true" outlineLevel="0" collapsed="false">
      <c r="A20" s="329"/>
      <c r="B20" s="330"/>
      <c r="C20" s="330"/>
      <c r="D20" s="330"/>
      <c r="E20" s="330"/>
      <c r="F20" s="330"/>
      <c r="G20" s="330"/>
      <c r="H20" s="331"/>
      <c r="I20" s="331"/>
      <c r="J20" s="331"/>
      <c r="K20" s="331"/>
    </row>
    <row r="21" customFormat="false" ht="19.5" hidden="false" customHeight="true" outlineLevel="0" collapsed="false">
      <c r="A21" s="329"/>
      <c r="B21" s="332"/>
      <c r="C21" s="332"/>
      <c r="D21" s="332"/>
      <c r="E21" s="332"/>
      <c r="F21" s="332"/>
      <c r="G21" s="332"/>
      <c r="H21" s="331"/>
      <c r="I21" s="331"/>
      <c r="J21" s="331"/>
      <c r="K21" s="331"/>
    </row>
    <row r="22" customFormat="false" ht="19.5" hidden="false" customHeight="true" outlineLevel="0" collapsed="false">
      <c r="A22" s="329"/>
      <c r="B22" s="329"/>
      <c r="C22" s="329"/>
      <c r="D22" s="329"/>
      <c r="E22" s="329"/>
      <c r="F22" s="329"/>
      <c r="G22" s="329"/>
      <c r="H22" s="329"/>
      <c r="I22" s="329"/>
      <c r="J22" s="329"/>
      <c r="K22" s="331"/>
    </row>
    <row r="23" customFormat="false" ht="19.5" hidden="false" customHeight="true" outlineLevel="0" collapsed="false">
      <c r="A23" s="336"/>
      <c r="B23" s="336"/>
      <c r="C23" s="336"/>
      <c r="D23" s="336"/>
      <c r="E23" s="336"/>
      <c r="F23" s="336"/>
      <c r="G23" s="335"/>
      <c r="H23" s="335"/>
      <c r="I23" s="335"/>
      <c r="J23" s="334"/>
    </row>
    <row r="24" s="338" customFormat="true" ht="30" hidden="false" customHeight="true" outlineLevel="0" collapsed="false">
      <c r="A24" s="337" t="s">
        <v>500</v>
      </c>
      <c r="B24" s="337"/>
      <c r="C24" s="337"/>
      <c r="D24" s="337"/>
      <c r="E24" s="337"/>
      <c r="F24" s="337"/>
    </row>
    <row r="25" customFormat="false" ht="55.5" hidden="false" customHeight="true" outlineLevel="0" collapsed="false">
      <c r="A25" s="327" t="s">
        <v>491</v>
      </c>
      <c r="B25" s="328" t="s">
        <v>492</v>
      </c>
      <c r="C25" s="328" t="s">
        <v>497</v>
      </c>
      <c r="D25" s="328" t="s">
        <v>498</v>
      </c>
      <c r="E25" s="328" t="s">
        <v>184</v>
      </c>
      <c r="F25" s="328" t="s">
        <v>499</v>
      </c>
      <c r="G25" s="328" t="s">
        <v>186</v>
      </c>
      <c r="H25" s="328" t="s">
        <v>187</v>
      </c>
      <c r="I25" s="328" t="s">
        <v>188</v>
      </c>
      <c r="J25" s="328" t="s">
        <v>189</v>
      </c>
      <c r="K25" s="328" t="s">
        <v>190</v>
      </c>
    </row>
    <row r="26" customFormat="false" ht="19.5" hidden="false" customHeight="true" outlineLevel="0" collapsed="false">
      <c r="A26" s="329"/>
      <c r="B26" s="330"/>
      <c r="C26" s="330"/>
      <c r="D26" s="330"/>
      <c r="E26" s="330"/>
      <c r="F26" s="330"/>
      <c r="G26" s="330"/>
      <c r="H26" s="331"/>
      <c r="I26" s="331"/>
      <c r="J26" s="331"/>
      <c r="K26" s="331"/>
    </row>
    <row r="27" customFormat="false" ht="19.5" hidden="false" customHeight="true" outlineLevel="0" collapsed="false">
      <c r="A27" s="329"/>
      <c r="B27" s="332"/>
      <c r="C27" s="332"/>
      <c r="D27" s="332"/>
      <c r="E27" s="332"/>
      <c r="F27" s="332"/>
      <c r="G27" s="332"/>
      <c r="H27" s="331"/>
      <c r="I27" s="331"/>
      <c r="J27" s="331"/>
      <c r="K27" s="331"/>
    </row>
    <row r="28" customFormat="false" ht="19.5" hidden="false" customHeight="true" outlineLevel="0" collapsed="false">
      <c r="A28" s="329"/>
      <c r="B28" s="332"/>
      <c r="C28" s="332"/>
      <c r="D28" s="332"/>
      <c r="E28" s="332"/>
      <c r="F28" s="332"/>
      <c r="G28" s="332"/>
      <c r="H28" s="331"/>
      <c r="I28" s="331"/>
      <c r="J28" s="331"/>
      <c r="K28" s="331"/>
    </row>
    <row r="29" customFormat="false" ht="34.5" hidden="false" customHeight="true" outlineLevel="0" collapsed="false">
      <c r="A29" s="323" t="s">
        <v>501</v>
      </c>
      <c r="B29" s="323"/>
      <c r="D29" s="323"/>
      <c r="E29" s="323"/>
      <c r="F29" s="323"/>
      <c r="G29" s="323"/>
    </row>
    <row r="30" customFormat="false" ht="25.5" hidden="false" customHeight="true" outlineLevel="0" collapsed="false">
      <c r="A30" s="339" t="s">
        <v>502</v>
      </c>
      <c r="B30" s="323"/>
      <c r="D30" s="323"/>
      <c r="E30" s="323"/>
      <c r="F30" s="323"/>
      <c r="G30" s="323"/>
    </row>
  </sheetData>
  <mergeCells count="14">
    <mergeCell ref="A2:K2"/>
    <mergeCell ref="A3:C3"/>
    <mergeCell ref="A4:J4"/>
    <mergeCell ref="A5:J5"/>
    <mergeCell ref="A6:J6"/>
    <mergeCell ref="A7:J7"/>
    <mergeCell ref="A8:J8"/>
    <mergeCell ref="A9:J9"/>
    <mergeCell ref="J11:K11"/>
    <mergeCell ref="J12:K12"/>
    <mergeCell ref="J13:K13"/>
    <mergeCell ref="J14:K14"/>
    <mergeCell ref="A18:J18"/>
    <mergeCell ref="A24:F24"/>
  </mergeCells>
  <printOptions headings="false" gridLines="false" gridLinesSet="true" horizontalCentered="false" verticalCentered="false"/>
  <pageMargins left="0.196527777777778" right="0.196527777777778" top="0.433333333333333" bottom="0.433333333333333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99CC"/>
    <pageSetUpPr fitToPage="false"/>
  </sheetPr>
  <dimension ref="A1:J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9.00390625" defaultRowHeight="15.75" customHeight="true" zeroHeight="false" outlineLevelRow="0" outlineLevelCol="0"/>
  <cols>
    <col collapsed="false" customWidth="true" hidden="false" outlineLevel="0" max="1" min="1" style="175" width="10.37"/>
    <col collapsed="false" customWidth="false" hidden="false" outlineLevel="0" max="2" min="2" style="175" width="9"/>
    <col collapsed="false" customWidth="true" hidden="false" outlineLevel="0" max="3" min="3" style="175" width="12.37"/>
    <col collapsed="false" customWidth="true" hidden="false" outlineLevel="0" max="4" min="4" style="175" width="13.51"/>
    <col collapsed="false" customWidth="true" hidden="false" outlineLevel="0" max="5" min="5" style="175" width="11.63"/>
    <col collapsed="false" customWidth="true" hidden="false" outlineLevel="0" max="6" min="6" style="175" width="20.37"/>
    <col collapsed="false" customWidth="true" hidden="false" outlineLevel="0" max="7" min="7" style="175" width="19.13"/>
    <col collapsed="false" customWidth="true" hidden="false" outlineLevel="0" max="8" min="8" style="175" width="15.12"/>
    <col collapsed="false" customWidth="false" hidden="false" outlineLevel="0" max="256" min="9" style="175" width="9"/>
    <col collapsed="false" customWidth="true" hidden="false" outlineLevel="0" max="257" min="257" style="175" width="7.37"/>
    <col collapsed="false" customWidth="false" hidden="false" outlineLevel="0" max="258" min="258" style="175" width="9"/>
    <col collapsed="false" customWidth="true" hidden="false" outlineLevel="0" max="259" min="259" style="175" width="12.37"/>
    <col collapsed="false" customWidth="true" hidden="false" outlineLevel="0" max="260" min="260" style="175" width="13.51"/>
    <col collapsed="false" customWidth="true" hidden="false" outlineLevel="0" max="261" min="261" style="175" width="11.63"/>
    <col collapsed="false" customWidth="true" hidden="false" outlineLevel="0" max="262" min="262" style="175" width="20.37"/>
    <col collapsed="false" customWidth="true" hidden="false" outlineLevel="0" max="263" min="263" style="175" width="19.13"/>
    <col collapsed="false" customWidth="true" hidden="false" outlineLevel="0" max="264" min="264" style="175" width="15.12"/>
    <col collapsed="false" customWidth="false" hidden="false" outlineLevel="0" max="512" min="265" style="175" width="9"/>
    <col collapsed="false" customWidth="true" hidden="false" outlineLevel="0" max="513" min="513" style="175" width="7.37"/>
    <col collapsed="false" customWidth="false" hidden="false" outlineLevel="0" max="514" min="514" style="175" width="9"/>
    <col collapsed="false" customWidth="true" hidden="false" outlineLevel="0" max="515" min="515" style="175" width="12.37"/>
    <col collapsed="false" customWidth="true" hidden="false" outlineLevel="0" max="516" min="516" style="175" width="13.51"/>
    <col collapsed="false" customWidth="true" hidden="false" outlineLevel="0" max="517" min="517" style="175" width="11.63"/>
    <col collapsed="false" customWidth="true" hidden="false" outlineLevel="0" max="518" min="518" style="175" width="20.37"/>
    <col collapsed="false" customWidth="true" hidden="false" outlineLevel="0" max="519" min="519" style="175" width="19.13"/>
    <col collapsed="false" customWidth="true" hidden="false" outlineLevel="0" max="520" min="520" style="175" width="15.12"/>
    <col collapsed="false" customWidth="false" hidden="false" outlineLevel="0" max="768" min="521" style="175" width="9"/>
    <col collapsed="false" customWidth="true" hidden="false" outlineLevel="0" max="769" min="769" style="175" width="7.37"/>
    <col collapsed="false" customWidth="false" hidden="false" outlineLevel="0" max="770" min="770" style="175" width="9"/>
    <col collapsed="false" customWidth="true" hidden="false" outlineLevel="0" max="771" min="771" style="175" width="12.37"/>
    <col collapsed="false" customWidth="true" hidden="false" outlineLevel="0" max="772" min="772" style="175" width="13.51"/>
    <col collapsed="false" customWidth="true" hidden="false" outlineLevel="0" max="773" min="773" style="175" width="11.63"/>
    <col collapsed="false" customWidth="true" hidden="false" outlineLevel="0" max="774" min="774" style="175" width="20.37"/>
    <col collapsed="false" customWidth="true" hidden="false" outlineLevel="0" max="775" min="775" style="175" width="19.13"/>
    <col collapsed="false" customWidth="true" hidden="false" outlineLevel="0" max="776" min="776" style="175" width="15.12"/>
    <col collapsed="false" customWidth="false" hidden="false" outlineLevel="0" max="1024" min="777" style="175" width="9"/>
    <col collapsed="false" customWidth="true" hidden="false" outlineLevel="0" max="1025" min="1025" style="175" width="7.37"/>
    <col collapsed="false" customWidth="false" hidden="false" outlineLevel="0" max="1026" min="1026" style="175" width="9"/>
    <col collapsed="false" customWidth="true" hidden="false" outlineLevel="0" max="1027" min="1027" style="175" width="12.37"/>
    <col collapsed="false" customWidth="true" hidden="false" outlineLevel="0" max="1028" min="1028" style="175" width="13.51"/>
    <col collapsed="false" customWidth="true" hidden="false" outlineLevel="0" max="1029" min="1029" style="175" width="11.63"/>
    <col collapsed="false" customWidth="true" hidden="false" outlineLevel="0" max="1030" min="1030" style="175" width="20.37"/>
    <col collapsed="false" customWidth="true" hidden="false" outlineLevel="0" max="1031" min="1031" style="175" width="19.13"/>
    <col collapsed="false" customWidth="true" hidden="false" outlineLevel="0" max="1032" min="1032" style="175" width="15.12"/>
    <col collapsed="false" customWidth="false" hidden="false" outlineLevel="0" max="1280" min="1033" style="175" width="9"/>
    <col collapsed="false" customWidth="true" hidden="false" outlineLevel="0" max="1281" min="1281" style="175" width="7.37"/>
    <col collapsed="false" customWidth="false" hidden="false" outlineLevel="0" max="1282" min="1282" style="175" width="9"/>
    <col collapsed="false" customWidth="true" hidden="false" outlineLevel="0" max="1283" min="1283" style="175" width="12.37"/>
    <col collapsed="false" customWidth="true" hidden="false" outlineLevel="0" max="1284" min="1284" style="175" width="13.51"/>
    <col collapsed="false" customWidth="true" hidden="false" outlineLevel="0" max="1285" min="1285" style="175" width="11.63"/>
    <col collapsed="false" customWidth="true" hidden="false" outlineLevel="0" max="1286" min="1286" style="175" width="20.37"/>
    <col collapsed="false" customWidth="true" hidden="false" outlineLevel="0" max="1287" min="1287" style="175" width="19.13"/>
    <col collapsed="false" customWidth="true" hidden="false" outlineLevel="0" max="1288" min="1288" style="175" width="15.12"/>
    <col collapsed="false" customWidth="false" hidden="false" outlineLevel="0" max="1536" min="1289" style="175" width="9"/>
    <col collapsed="false" customWidth="true" hidden="false" outlineLevel="0" max="1537" min="1537" style="175" width="7.37"/>
    <col collapsed="false" customWidth="false" hidden="false" outlineLevel="0" max="1538" min="1538" style="175" width="9"/>
    <col collapsed="false" customWidth="true" hidden="false" outlineLevel="0" max="1539" min="1539" style="175" width="12.37"/>
    <col collapsed="false" customWidth="true" hidden="false" outlineLevel="0" max="1540" min="1540" style="175" width="13.51"/>
    <col collapsed="false" customWidth="true" hidden="false" outlineLevel="0" max="1541" min="1541" style="175" width="11.63"/>
    <col collapsed="false" customWidth="true" hidden="false" outlineLevel="0" max="1542" min="1542" style="175" width="20.37"/>
    <col collapsed="false" customWidth="true" hidden="false" outlineLevel="0" max="1543" min="1543" style="175" width="19.13"/>
    <col collapsed="false" customWidth="true" hidden="false" outlineLevel="0" max="1544" min="1544" style="175" width="15.12"/>
    <col collapsed="false" customWidth="false" hidden="false" outlineLevel="0" max="1792" min="1545" style="175" width="9"/>
    <col collapsed="false" customWidth="true" hidden="false" outlineLevel="0" max="1793" min="1793" style="175" width="7.37"/>
    <col collapsed="false" customWidth="false" hidden="false" outlineLevel="0" max="1794" min="1794" style="175" width="9"/>
    <col collapsed="false" customWidth="true" hidden="false" outlineLevel="0" max="1795" min="1795" style="175" width="12.37"/>
    <col collapsed="false" customWidth="true" hidden="false" outlineLevel="0" max="1796" min="1796" style="175" width="13.51"/>
    <col collapsed="false" customWidth="true" hidden="false" outlineLevel="0" max="1797" min="1797" style="175" width="11.63"/>
    <col collapsed="false" customWidth="true" hidden="false" outlineLevel="0" max="1798" min="1798" style="175" width="20.37"/>
    <col collapsed="false" customWidth="true" hidden="false" outlineLevel="0" max="1799" min="1799" style="175" width="19.13"/>
    <col collapsed="false" customWidth="true" hidden="false" outlineLevel="0" max="1800" min="1800" style="175" width="15.12"/>
    <col collapsed="false" customWidth="false" hidden="false" outlineLevel="0" max="2048" min="1801" style="175" width="9"/>
    <col collapsed="false" customWidth="true" hidden="false" outlineLevel="0" max="2049" min="2049" style="175" width="7.37"/>
    <col collapsed="false" customWidth="false" hidden="false" outlineLevel="0" max="2050" min="2050" style="175" width="9"/>
    <col collapsed="false" customWidth="true" hidden="false" outlineLevel="0" max="2051" min="2051" style="175" width="12.37"/>
    <col collapsed="false" customWidth="true" hidden="false" outlineLevel="0" max="2052" min="2052" style="175" width="13.51"/>
    <col collapsed="false" customWidth="true" hidden="false" outlineLevel="0" max="2053" min="2053" style="175" width="11.63"/>
    <col collapsed="false" customWidth="true" hidden="false" outlineLevel="0" max="2054" min="2054" style="175" width="20.37"/>
    <col collapsed="false" customWidth="true" hidden="false" outlineLevel="0" max="2055" min="2055" style="175" width="19.13"/>
    <col collapsed="false" customWidth="true" hidden="false" outlineLevel="0" max="2056" min="2056" style="175" width="15.12"/>
    <col collapsed="false" customWidth="false" hidden="false" outlineLevel="0" max="2304" min="2057" style="175" width="9"/>
    <col collapsed="false" customWidth="true" hidden="false" outlineLevel="0" max="2305" min="2305" style="175" width="7.37"/>
    <col collapsed="false" customWidth="false" hidden="false" outlineLevel="0" max="2306" min="2306" style="175" width="9"/>
    <col collapsed="false" customWidth="true" hidden="false" outlineLevel="0" max="2307" min="2307" style="175" width="12.37"/>
    <col collapsed="false" customWidth="true" hidden="false" outlineLevel="0" max="2308" min="2308" style="175" width="13.51"/>
    <col collapsed="false" customWidth="true" hidden="false" outlineLevel="0" max="2309" min="2309" style="175" width="11.63"/>
    <col collapsed="false" customWidth="true" hidden="false" outlineLevel="0" max="2310" min="2310" style="175" width="20.37"/>
    <col collapsed="false" customWidth="true" hidden="false" outlineLevel="0" max="2311" min="2311" style="175" width="19.13"/>
    <col collapsed="false" customWidth="true" hidden="false" outlineLevel="0" max="2312" min="2312" style="175" width="15.12"/>
    <col collapsed="false" customWidth="false" hidden="false" outlineLevel="0" max="2560" min="2313" style="175" width="9"/>
    <col collapsed="false" customWidth="true" hidden="false" outlineLevel="0" max="2561" min="2561" style="175" width="7.37"/>
    <col collapsed="false" customWidth="false" hidden="false" outlineLevel="0" max="2562" min="2562" style="175" width="9"/>
    <col collapsed="false" customWidth="true" hidden="false" outlineLevel="0" max="2563" min="2563" style="175" width="12.37"/>
    <col collapsed="false" customWidth="true" hidden="false" outlineLevel="0" max="2564" min="2564" style="175" width="13.51"/>
    <col collapsed="false" customWidth="true" hidden="false" outlineLevel="0" max="2565" min="2565" style="175" width="11.63"/>
    <col collapsed="false" customWidth="true" hidden="false" outlineLevel="0" max="2566" min="2566" style="175" width="20.37"/>
    <col collapsed="false" customWidth="true" hidden="false" outlineLevel="0" max="2567" min="2567" style="175" width="19.13"/>
    <col collapsed="false" customWidth="true" hidden="false" outlineLevel="0" max="2568" min="2568" style="175" width="15.12"/>
    <col collapsed="false" customWidth="false" hidden="false" outlineLevel="0" max="2816" min="2569" style="175" width="9"/>
    <col collapsed="false" customWidth="true" hidden="false" outlineLevel="0" max="2817" min="2817" style="175" width="7.37"/>
    <col collapsed="false" customWidth="false" hidden="false" outlineLevel="0" max="2818" min="2818" style="175" width="9"/>
    <col collapsed="false" customWidth="true" hidden="false" outlineLevel="0" max="2819" min="2819" style="175" width="12.37"/>
    <col collapsed="false" customWidth="true" hidden="false" outlineLevel="0" max="2820" min="2820" style="175" width="13.51"/>
    <col collapsed="false" customWidth="true" hidden="false" outlineLevel="0" max="2821" min="2821" style="175" width="11.63"/>
    <col collapsed="false" customWidth="true" hidden="false" outlineLevel="0" max="2822" min="2822" style="175" width="20.37"/>
    <col collapsed="false" customWidth="true" hidden="false" outlineLevel="0" max="2823" min="2823" style="175" width="19.13"/>
    <col collapsed="false" customWidth="true" hidden="false" outlineLevel="0" max="2824" min="2824" style="175" width="15.12"/>
    <col collapsed="false" customWidth="false" hidden="false" outlineLevel="0" max="3072" min="2825" style="175" width="9"/>
    <col collapsed="false" customWidth="true" hidden="false" outlineLevel="0" max="3073" min="3073" style="175" width="7.37"/>
    <col collapsed="false" customWidth="false" hidden="false" outlineLevel="0" max="3074" min="3074" style="175" width="9"/>
    <col collapsed="false" customWidth="true" hidden="false" outlineLevel="0" max="3075" min="3075" style="175" width="12.37"/>
    <col collapsed="false" customWidth="true" hidden="false" outlineLevel="0" max="3076" min="3076" style="175" width="13.51"/>
    <col collapsed="false" customWidth="true" hidden="false" outlineLevel="0" max="3077" min="3077" style="175" width="11.63"/>
    <col collapsed="false" customWidth="true" hidden="false" outlineLevel="0" max="3078" min="3078" style="175" width="20.37"/>
    <col collapsed="false" customWidth="true" hidden="false" outlineLevel="0" max="3079" min="3079" style="175" width="19.13"/>
    <col collapsed="false" customWidth="true" hidden="false" outlineLevel="0" max="3080" min="3080" style="175" width="15.12"/>
    <col collapsed="false" customWidth="false" hidden="false" outlineLevel="0" max="3328" min="3081" style="175" width="9"/>
    <col collapsed="false" customWidth="true" hidden="false" outlineLevel="0" max="3329" min="3329" style="175" width="7.37"/>
    <col collapsed="false" customWidth="false" hidden="false" outlineLevel="0" max="3330" min="3330" style="175" width="9"/>
    <col collapsed="false" customWidth="true" hidden="false" outlineLevel="0" max="3331" min="3331" style="175" width="12.37"/>
    <col collapsed="false" customWidth="true" hidden="false" outlineLevel="0" max="3332" min="3332" style="175" width="13.51"/>
    <col collapsed="false" customWidth="true" hidden="false" outlineLevel="0" max="3333" min="3333" style="175" width="11.63"/>
    <col collapsed="false" customWidth="true" hidden="false" outlineLevel="0" max="3334" min="3334" style="175" width="20.37"/>
    <col collapsed="false" customWidth="true" hidden="false" outlineLevel="0" max="3335" min="3335" style="175" width="19.13"/>
    <col collapsed="false" customWidth="true" hidden="false" outlineLevel="0" max="3336" min="3336" style="175" width="15.12"/>
    <col collapsed="false" customWidth="false" hidden="false" outlineLevel="0" max="3584" min="3337" style="175" width="9"/>
    <col collapsed="false" customWidth="true" hidden="false" outlineLevel="0" max="3585" min="3585" style="175" width="7.37"/>
    <col collapsed="false" customWidth="false" hidden="false" outlineLevel="0" max="3586" min="3586" style="175" width="9"/>
    <col collapsed="false" customWidth="true" hidden="false" outlineLevel="0" max="3587" min="3587" style="175" width="12.37"/>
    <col collapsed="false" customWidth="true" hidden="false" outlineLevel="0" max="3588" min="3588" style="175" width="13.51"/>
    <col collapsed="false" customWidth="true" hidden="false" outlineLevel="0" max="3589" min="3589" style="175" width="11.63"/>
    <col collapsed="false" customWidth="true" hidden="false" outlineLevel="0" max="3590" min="3590" style="175" width="20.37"/>
    <col collapsed="false" customWidth="true" hidden="false" outlineLevel="0" max="3591" min="3591" style="175" width="19.13"/>
    <col collapsed="false" customWidth="true" hidden="false" outlineLevel="0" max="3592" min="3592" style="175" width="15.12"/>
    <col collapsed="false" customWidth="false" hidden="false" outlineLevel="0" max="3840" min="3593" style="175" width="9"/>
    <col collapsed="false" customWidth="true" hidden="false" outlineLevel="0" max="3841" min="3841" style="175" width="7.37"/>
    <col collapsed="false" customWidth="false" hidden="false" outlineLevel="0" max="3842" min="3842" style="175" width="9"/>
    <col collapsed="false" customWidth="true" hidden="false" outlineLevel="0" max="3843" min="3843" style="175" width="12.37"/>
    <col collapsed="false" customWidth="true" hidden="false" outlineLevel="0" max="3844" min="3844" style="175" width="13.51"/>
    <col collapsed="false" customWidth="true" hidden="false" outlineLevel="0" max="3845" min="3845" style="175" width="11.63"/>
    <col collapsed="false" customWidth="true" hidden="false" outlineLevel="0" max="3846" min="3846" style="175" width="20.37"/>
    <col collapsed="false" customWidth="true" hidden="false" outlineLevel="0" max="3847" min="3847" style="175" width="19.13"/>
    <col collapsed="false" customWidth="true" hidden="false" outlineLevel="0" max="3848" min="3848" style="175" width="15.12"/>
    <col collapsed="false" customWidth="false" hidden="false" outlineLevel="0" max="4096" min="3849" style="175" width="9"/>
    <col collapsed="false" customWidth="true" hidden="false" outlineLevel="0" max="4097" min="4097" style="175" width="7.37"/>
    <col collapsed="false" customWidth="false" hidden="false" outlineLevel="0" max="4098" min="4098" style="175" width="9"/>
    <col collapsed="false" customWidth="true" hidden="false" outlineLevel="0" max="4099" min="4099" style="175" width="12.37"/>
    <col collapsed="false" customWidth="true" hidden="false" outlineLevel="0" max="4100" min="4100" style="175" width="13.51"/>
    <col collapsed="false" customWidth="true" hidden="false" outlineLevel="0" max="4101" min="4101" style="175" width="11.63"/>
    <col collapsed="false" customWidth="true" hidden="false" outlineLevel="0" max="4102" min="4102" style="175" width="20.37"/>
    <col collapsed="false" customWidth="true" hidden="false" outlineLevel="0" max="4103" min="4103" style="175" width="19.13"/>
    <col collapsed="false" customWidth="true" hidden="false" outlineLevel="0" max="4104" min="4104" style="175" width="15.12"/>
    <col collapsed="false" customWidth="false" hidden="false" outlineLevel="0" max="4352" min="4105" style="175" width="9"/>
    <col collapsed="false" customWidth="true" hidden="false" outlineLevel="0" max="4353" min="4353" style="175" width="7.37"/>
    <col collapsed="false" customWidth="false" hidden="false" outlineLevel="0" max="4354" min="4354" style="175" width="9"/>
    <col collapsed="false" customWidth="true" hidden="false" outlineLevel="0" max="4355" min="4355" style="175" width="12.37"/>
    <col collapsed="false" customWidth="true" hidden="false" outlineLevel="0" max="4356" min="4356" style="175" width="13.51"/>
    <col collapsed="false" customWidth="true" hidden="false" outlineLevel="0" max="4357" min="4357" style="175" width="11.63"/>
    <col collapsed="false" customWidth="true" hidden="false" outlineLevel="0" max="4358" min="4358" style="175" width="20.37"/>
    <col collapsed="false" customWidth="true" hidden="false" outlineLevel="0" max="4359" min="4359" style="175" width="19.13"/>
    <col collapsed="false" customWidth="true" hidden="false" outlineLevel="0" max="4360" min="4360" style="175" width="15.12"/>
    <col collapsed="false" customWidth="false" hidden="false" outlineLevel="0" max="4608" min="4361" style="175" width="9"/>
    <col collapsed="false" customWidth="true" hidden="false" outlineLevel="0" max="4609" min="4609" style="175" width="7.37"/>
    <col collapsed="false" customWidth="false" hidden="false" outlineLevel="0" max="4610" min="4610" style="175" width="9"/>
    <col collapsed="false" customWidth="true" hidden="false" outlineLevel="0" max="4611" min="4611" style="175" width="12.37"/>
    <col collapsed="false" customWidth="true" hidden="false" outlineLevel="0" max="4612" min="4612" style="175" width="13.51"/>
    <col collapsed="false" customWidth="true" hidden="false" outlineLevel="0" max="4613" min="4613" style="175" width="11.63"/>
    <col collapsed="false" customWidth="true" hidden="false" outlineLevel="0" max="4614" min="4614" style="175" width="20.37"/>
    <col collapsed="false" customWidth="true" hidden="false" outlineLevel="0" max="4615" min="4615" style="175" width="19.13"/>
    <col collapsed="false" customWidth="true" hidden="false" outlineLevel="0" max="4616" min="4616" style="175" width="15.12"/>
    <col collapsed="false" customWidth="false" hidden="false" outlineLevel="0" max="4864" min="4617" style="175" width="9"/>
    <col collapsed="false" customWidth="true" hidden="false" outlineLevel="0" max="4865" min="4865" style="175" width="7.37"/>
    <col collapsed="false" customWidth="false" hidden="false" outlineLevel="0" max="4866" min="4866" style="175" width="9"/>
    <col collapsed="false" customWidth="true" hidden="false" outlineLevel="0" max="4867" min="4867" style="175" width="12.37"/>
    <col collapsed="false" customWidth="true" hidden="false" outlineLevel="0" max="4868" min="4868" style="175" width="13.51"/>
    <col collapsed="false" customWidth="true" hidden="false" outlineLevel="0" max="4869" min="4869" style="175" width="11.63"/>
    <col collapsed="false" customWidth="true" hidden="false" outlineLevel="0" max="4870" min="4870" style="175" width="20.37"/>
    <col collapsed="false" customWidth="true" hidden="false" outlineLevel="0" max="4871" min="4871" style="175" width="19.13"/>
    <col collapsed="false" customWidth="true" hidden="false" outlineLevel="0" max="4872" min="4872" style="175" width="15.12"/>
    <col collapsed="false" customWidth="false" hidden="false" outlineLevel="0" max="5120" min="4873" style="175" width="9"/>
    <col collapsed="false" customWidth="true" hidden="false" outlineLevel="0" max="5121" min="5121" style="175" width="7.37"/>
    <col collapsed="false" customWidth="false" hidden="false" outlineLevel="0" max="5122" min="5122" style="175" width="9"/>
    <col collapsed="false" customWidth="true" hidden="false" outlineLevel="0" max="5123" min="5123" style="175" width="12.37"/>
    <col collapsed="false" customWidth="true" hidden="false" outlineLevel="0" max="5124" min="5124" style="175" width="13.51"/>
    <col collapsed="false" customWidth="true" hidden="false" outlineLevel="0" max="5125" min="5125" style="175" width="11.63"/>
    <col collapsed="false" customWidth="true" hidden="false" outlineLevel="0" max="5126" min="5126" style="175" width="20.37"/>
    <col collapsed="false" customWidth="true" hidden="false" outlineLevel="0" max="5127" min="5127" style="175" width="19.13"/>
    <col collapsed="false" customWidth="true" hidden="false" outlineLevel="0" max="5128" min="5128" style="175" width="15.12"/>
    <col collapsed="false" customWidth="false" hidden="false" outlineLevel="0" max="5376" min="5129" style="175" width="9"/>
    <col collapsed="false" customWidth="true" hidden="false" outlineLevel="0" max="5377" min="5377" style="175" width="7.37"/>
    <col collapsed="false" customWidth="false" hidden="false" outlineLevel="0" max="5378" min="5378" style="175" width="9"/>
    <col collapsed="false" customWidth="true" hidden="false" outlineLevel="0" max="5379" min="5379" style="175" width="12.37"/>
    <col collapsed="false" customWidth="true" hidden="false" outlineLevel="0" max="5380" min="5380" style="175" width="13.51"/>
    <col collapsed="false" customWidth="true" hidden="false" outlineLevel="0" max="5381" min="5381" style="175" width="11.63"/>
    <col collapsed="false" customWidth="true" hidden="false" outlineLevel="0" max="5382" min="5382" style="175" width="20.37"/>
    <col collapsed="false" customWidth="true" hidden="false" outlineLevel="0" max="5383" min="5383" style="175" width="19.13"/>
    <col collapsed="false" customWidth="true" hidden="false" outlineLevel="0" max="5384" min="5384" style="175" width="15.12"/>
    <col collapsed="false" customWidth="false" hidden="false" outlineLevel="0" max="5632" min="5385" style="175" width="9"/>
    <col collapsed="false" customWidth="true" hidden="false" outlineLevel="0" max="5633" min="5633" style="175" width="7.37"/>
    <col collapsed="false" customWidth="false" hidden="false" outlineLevel="0" max="5634" min="5634" style="175" width="9"/>
    <col collapsed="false" customWidth="true" hidden="false" outlineLevel="0" max="5635" min="5635" style="175" width="12.37"/>
    <col collapsed="false" customWidth="true" hidden="false" outlineLevel="0" max="5636" min="5636" style="175" width="13.51"/>
    <col collapsed="false" customWidth="true" hidden="false" outlineLevel="0" max="5637" min="5637" style="175" width="11.63"/>
    <col collapsed="false" customWidth="true" hidden="false" outlineLevel="0" max="5638" min="5638" style="175" width="20.37"/>
    <col collapsed="false" customWidth="true" hidden="false" outlineLevel="0" max="5639" min="5639" style="175" width="19.13"/>
    <col collapsed="false" customWidth="true" hidden="false" outlineLevel="0" max="5640" min="5640" style="175" width="15.12"/>
    <col collapsed="false" customWidth="false" hidden="false" outlineLevel="0" max="5888" min="5641" style="175" width="9"/>
    <col collapsed="false" customWidth="true" hidden="false" outlineLevel="0" max="5889" min="5889" style="175" width="7.37"/>
    <col collapsed="false" customWidth="false" hidden="false" outlineLevel="0" max="5890" min="5890" style="175" width="9"/>
    <col collapsed="false" customWidth="true" hidden="false" outlineLevel="0" max="5891" min="5891" style="175" width="12.37"/>
    <col collapsed="false" customWidth="true" hidden="false" outlineLevel="0" max="5892" min="5892" style="175" width="13.51"/>
    <col collapsed="false" customWidth="true" hidden="false" outlineLevel="0" max="5893" min="5893" style="175" width="11.63"/>
    <col collapsed="false" customWidth="true" hidden="false" outlineLevel="0" max="5894" min="5894" style="175" width="20.37"/>
    <col collapsed="false" customWidth="true" hidden="false" outlineLevel="0" max="5895" min="5895" style="175" width="19.13"/>
    <col collapsed="false" customWidth="true" hidden="false" outlineLevel="0" max="5896" min="5896" style="175" width="15.12"/>
    <col collapsed="false" customWidth="false" hidden="false" outlineLevel="0" max="6144" min="5897" style="175" width="9"/>
    <col collapsed="false" customWidth="true" hidden="false" outlineLevel="0" max="6145" min="6145" style="175" width="7.37"/>
    <col collapsed="false" customWidth="false" hidden="false" outlineLevel="0" max="6146" min="6146" style="175" width="9"/>
    <col collapsed="false" customWidth="true" hidden="false" outlineLevel="0" max="6147" min="6147" style="175" width="12.37"/>
    <col collapsed="false" customWidth="true" hidden="false" outlineLevel="0" max="6148" min="6148" style="175" width="13.51"/>
    <col collapsed="false" customWidth="true" hidden="false" outlineLevel="0" max="6149" min="6149" style="175" width="11.63"/>
    <col collapsed="false" customWidth="true" hidden="false" outlineLevel="0" max="6150" min="6150" style="175" width="20.37"/>
    <col collapsed="false" customWidth="true" hidden="false" outlineLevel="0" max="6151" min="6151" style="175" width="19.13"/>
    <col collapsed="false" customWidth="true" hidden="false" outlineLevel="0" max="6152" min="6152" style="175" width="15.12"/>
    <col collapsed="false" customWidth="false" hidden="false" outlineLevel="0" max="6400" min="6153" style="175" width="9"/>
    <col collapsed="false" customWidth="true" hidden="false" outlineLevel="0" max="6401" min="6401" style="175" width="7.37"/>
    <col collapsed="false" customWidth="false" hidden="false" outlineLevel="0" max="6402" min="6402" style="175" width="9"/>
    <col collapsed="false" customWidth="true" hidden="false" outlineLevel="0" max="6403" min="6403" style="175" width="12.37"/>
    <col collapsed="false" customWidth="true" hidden="false" outlineLevel="0" max="6404" min="6404" style="175" width="13.51"/>
    <col collapsed="false" customWidth="true" hidden="false" outlineLevel="0" max="6405" min="6405" style="175" width="11.63"/>
    <col collapsed="false" customWidth="true" hidden="false" outlineLevel="0" max="6406" min="6406" style="175" width="20.37"/>
    <col collapsed="false" customWidth="true" hidden="false" outlineLevel="0" max="6407" min="6407" style="175" width="19.13"/>
    <col collapsed="false" customWidth="true" hidden="false" outlineLevel="0" max="6408" min="6408" style="175" width="15.12"/>
    <col collapsed="false" customWidth="false" hidden="false" outlineLevel="0" max="6656" min="6409" style="175" width="9"/>
    <col collapsed="false" customWidth="true" hidden="false" outlineLevel="0" max="6657" min="6657" style="175" width="7.37"/>
    <col collapsed="false" customWidth="false" hidden="false" outlineLevel="0" max="6658" min="6658" style="175" width="9"/>
    <col collapsed="false" customWidth="true" hidden="false" outlineLevel="0" max="6659" min="6659" style="175" width="12.37"/>
    <col collapsed="false" customWidth="true" hidden="false" outlineLevel="0" max="6660" min="6660" style="175" width="13.51"/>
    <col collapsed="false" customWidth="true" hidden="false" outlineLevel="0" max="6661" min="6661" style="175" width="11.63"/>
    <col collapsed="false" customWidth="true" hidden="false" outlineLevel="0" max="6662" min="6662" style="175" width="20.37"/>
    <col collapsed="false" customWidth="true" hidden="false" outlineLevel="0" max="6663" min="6663" style="175" width="19.13"/>
    <col collapsed="false" customWidth="true" hidden="false" outlineLevel="0" max="6664" min="6664" style="175" width="15.12"/>
    <col collapsed="false" customWidth="false" hidden="false" outlineLevel="0" max="6912" min="6665" style="175" width="9"/>
    <col collapsed="false" customWidth="true" hidden="false" outlineLevel="0" max="6913" min="6913" style="175" width="7.37"/>
    <col collapsed="false" customWidth="false" hidden="false" outlineLevel="0" max="6914" min="6914" style="175" width="9"/>
    <col collapsed="false" customWidth="true" hidden="false" outlineLevel="0" max="6915" min="6915" style="175" width="12.37"/>
    <col collapsed="false" customWidth="true" hidden="false" outlineLevel="0" max="6916" min="6916" style="175" width="13.51"/>
    <col collapsed="false" customWidth="true" hidden="false" outlineLevel="0" max="6917" min="6917" style="175" width="11.63"/>
    <col collapsed="false" customWidth="true" hidden="false" outlineLevel="0" max="6918" min="6918" style="175" width="20.37"/>
    <col collapsed="false" customWidth="true" hidden="false" outlineLevel="0" max="6919" min="6919" style="175" width="19.13"/>
    <col collapsed="false" customWidth="true" hidden="false" outlineLevel="0" max="6920" min="6920" style="175" width="15.12"/>
    <col collapsed="false" customWidth="false" hidden="false" outlineLevel="0" max="7168" min="6921" style="175" width="9"/>
    <col collapsed="false" customWidth="true" hidden="false" outlineLevel="0" max="7169" min="7169" style="175" width="7.37"/>
    <col collapsed="false" customWidth="false" hidden="false" outlineLevel="0" max="7170" min="7170" style="175" width="9"/>
    <col collapsed="false" customWidth="true" hidden="false" outlineLevel="0" max="7171" min="7171" style="175" width="12.37"/>
    <col collapsed="false" customWidth="true" hidden="false" outlineLevel="0" max="7172" min="7172" style="175" width="13.51"/>
    <col collapsed="false" customWidth="true" hidden="false" outlineLevel="0" max="7173" min="7173" style="175" width="11.63"/>
    <col collapsed="false" customWidth="true" hidden="false" outlineLevel="0" max="7174" min="7174" style="175" width="20.37"/>
    <col collapsed="false" customWidth="true" hidden="false" outlineLevel="0" max="7175" min="7175" style="175" width="19.13"/>
    <col collapsed="false" customWidth="true" hidden="false" outlineLevel="0" max="7176" min="7176" style="175" width="15.12"/>
    <col collapsed="false" customWidth="false" hidden="false" outlineLevel="0" max="7424" min="7177" style="175" width="9"/>
    <col collapsed="false" customWidth="true" hidden="false" outlineLevel="0" max="7425" min="7425" style="175" width="7.37"/>
    <col collapsed="false" customWidth="false" hidden="false" outlineLevel="0" max="7426" min="7426" style="175" width="9"/>
    <col collapsed="false" customWidth="true" hidden="false" outlineLevel="0" max="7427" min="7427" style="175" width="12.37"/>
    <col collapsed="false" customWidth="true" hidden="false" outlineLevel="0" max="7428" min="7428" style="175" width="13.51"/>
    <col collapsed="false" customWidth="true" hidden="false" outlineLevel="0" max="7429" min="7429" style="175" width="11.63"/>
    <col collapsed="false" customWidth="true" hidden="false" outlineLevel="0" max="7430" min="7430" style="175" width="20.37"/>
    <col collapsed="false" customWidth="true" hidden="false" outlineLevel="0" max="7431" min="7431" style="175" width="19.13"/>
    <col collapsed="false" customWidth="true" hidden="false" outlineLevel="0" max="7432" min="7432" style="175" width="15.12"/>
    <col collapsed="false" customWidth="false" hidden="false" outlineLevel="0" max="7680" min="7433" style="175" width="9"/>
    <col collapsed="false" customWidth="true" hidden="false" outlineLevel="0" max="7681" min="7681" style="175" width="7.37"/>
    <col collapsed="false" customWidth="false" hidden="false" outlineLevel="0" max="7682" min="7682" style="175" width="9"/>
    <col collapsed="false" customWidth="true" hidden="false" outlineLevel="0" max="7683" min="7683" style="175" width="12.37"/>
    <col collapsed="false" customWidth="true" hidden="false" outlineLevel="0" max="7684" min="7684" style="175" width="13.51"/>
    <col collapsed="false" customWidth="true" hidden="false" outlineLevel="0" max="7685" min="7685" style="175" width="11.63"/>
    <col collapsed="false" customWidth="true" hidden="false" outlineLevel="0" max="7686" min="7686" style="175" width="20.37"/>
    <col collapsed="false" customWidth="true" hidden="false" outlineLevel="0" max="7687" min="7687" style="175" width="19.13"/>
    <col collapsed="false" customWidth="true" hidden="false" outlineLevel="0" max="7688" min="7688" style="175" width="15.12"/>
    <col collapsed="false" customWidth="false" hidden="false" outlineLevel="0" max="7936" min="7689" style="175" width="9"/>
    <col collapsed="false" customWidth="true" hidden="false" outlineLevel="0" max="7937" min="7937" style="175" width="7.37"/>
    <col collapsed="false" customWidth="false" hidden="false" outlineLevel="0" max="7938" min="7938" style="175" width="9"/>
    <col collapsed="false" customWidth="true" hidden="false" outlineLevel="0" max="7939" min="7939" style="175" width="12.37"/>
    <col collapsed="false" customWidth="true" hidden="false" outlineLevel="0" max="7940" min="7940" style="175" width="13.51"/>
    <col collapsed="false" customWidth="true" hidden="false" outlineLevel="0" max="7941" min="7941" style="175" width="11.63"/>
    <col collapsed="false" customWidth="true" hidden="false" outlineLevel="0" max="7942" min="7942" style="175" width="20.37"/>
    <col collapsed="false" customWidth="true" hidden="false" outlineLevel="0" max="7943" min="7943" style="175" width="19.13"/>
    <col collapsed="false" customWidth="true" hidden="false" outlineLevel="0" max="7944" min="7944" style="175" width="15.12"/>
    <col collapsed="false" customWidth="false" hidden="false" outlineLevel="0" max="8192" min="7945" style="175" width="9"/>
    <col collapsed="false" customWidth="true" hidden="false" outlineLevel="0" max="8193" min="8193" style="175" width="7.37"/>
    <col collapsed="false" customWidth="false" hidden="false" outlineLevel="0" max="8194" min="8194" style="175" width="9"/>
    <col collapsed="false" customWidth="true" hidden="false" outlineLevel="0" max="8195" min="8195" style="175" width="12.37"/>
    <col collapsed="false" customWidth="true" hidden="false" outlineLevel="0" max="8196" min="8196" style="175" width="13.51"/>
    <col collapsed="false" customWidth="true" hidden="false" outlineLevel="0" max="8197" min="8197" style="175" width="11.63"/>
    <col collapsed="false" customWidth="true" hidden="false" outlineLevel="0" max="8198" min="8198" style="175" width="20.37"/>
    <col collapsed="false" customWidth="true" hidden="false" outlineLevel="0" max="8199" min="8199" style="175" width="19.13"/>
    <col collapsed="false" customWidth="true" hidden="false" outlineLevel="0" max="8200" min="8200" style="175" width="15.12"/>
    <col collapsed="false" customWidth="false" hidden="false" outlineLevel="0" max="8448" min="8201" style="175" width="9"/>
    <col collapsed="false" customWidth="true" hidden="false" outlineLevel="0" max="8449" min="8449" style="175" width="7.37"/>
    <col collapsed="false" customWidth="false" hidden="false" outlineLevel="0" max="8450" min="8450" style="175" width="9"/>
    <col collapsed="false" customWidth="true" hidden="false" outlineLevel="0" max="8451" min="8451" style="175" width="12.37"/>
    <col collapsed="false" customWidth="true" hidden="false" outlineLevel="0" max="8452" min="8452" style="175" width="13.51"/>
    <col collapsed="false" customWidth="true" hidden="false" outlineLevel="0" max="8453" min="8453" style="175" width="11.63"/>
    <col collapsed="false" customWidth="true" hidden="false" outlineLevel="0" max="8454" min="8454" style="175" width="20.37"/>
    <col collapsed="false" customWidth="true" hidden="false" outlineLevel="0" max="8455" min="8455" style="175" width="19.13"/>
    <col collapsed="false" customWidth="true" hidden="false" outlineLevel="0" max="8456" min="8456" style="175" width="15.12"/>
    <col collapsed="false" customWidth="false" hidden="false" outlineLevel="0" max="8704" min="8457" style="175" width="9"/>
    <col collapsed="false" customWidth="true" hidden="false" outlineLevel="0" max="8705" min="8705" style="175" width="7.37"/>
    <col collapsed="false" customWidth="false" hidden="false" outlineLevel="0" max="8706" min="8706" style="175" width="9"/>
    <col collapsed="false" customWidth="true" hidden="false" outlineLevel="0" max="8707" min="8707" style="175" width="12.37"/>
    <col collapsed="false" customWidth="true" hidden="false" outlineLevel="0" max="8708" min="8708" style="175" width="13.51"/>
    <col collapsed="false" customWidth="true" hidden="false" outlineLevel="0" max="8709" min="8709" style="175" width="11.63"/>
    <col collapsed="false" customWidth="true" hidden="false" outlineLevel="0" max="8710" min="8710" style="175" width="20.37"/>
    <col collapsed="false" customWidth="true" hidden="false" outlineLevel="0" max="8711" min="8711" style="175" width="19.13"/>
    <col collapsed="false" customWidth="true" hidden="false" outlineLevel="0" max="8712" min="8712" style="175" width="15.12"/>
    <col collapsed="false" customWidth="false" hidden="false" outlineLevel="0" max="8960" min="8713" style="175" width="9"/>
    <col collapsed="false" customWidth="true" hidden="false" outlineLevel="0" max="8961" min="8961" style="175" width="7.37"/>
    <col collapsed="false" customWidth="false" hidden="false" outlineLevel="0" max="8962" min="8962" style="175" width="9"/>
    <col collapsed="false" customWidth="true" hidden="false" outlineLevel="0" max="8963" min="8963" style="175" width="12.37"/>
    <col collapsed="false" customWidth="true" hidden="false" outlineLevel="0" max="8964" min="8964" style="175" width="13.51"/>
    <col collapsed="false" customWidth="true" hidden="false" outlineLevel="0" max="8965" min="8965" style="175" width="11.63"/>
    <col collapsed="false" customWidth="true" hidden="false" outlineLevel="0" max="8966" min="8966" style="175" width="20.37"/>
    <col collapsed="false" customWidth="true" hidden="false" outlineLevel="0" max="8967" min="8967" style="175" width="19.13"/>
    <col collapsed="false" customWidth="true" hidden="false" outlineLevel="0" max="8968" min="8968" style="175" width="15.12"/>
    <col collapsed="false" customWidth="false" hidden="false" outlineLevel="0" max="9216" min="8969" style="175" width="9"/>
    <col collapsed="false" customWidth="true" hidden="false" outlineLevel="0" max="9217" min="9217" style="175" width="7.37"/>
    <col collapsed="false" customWidth="false" hidden="false" outlineLevel="0" max="9218" min="9218" style="175" width="9"/>
    <col collapsed="false" customWidth="true" hidden="false" outlineLevel="0" max="9219" min="9219" style="175" width="12.37"/>
    <col collapsed="false" customWidth="true" hidden="false" outlineLevel="0" max="9220" min="9220" style="175" width="13.51"/>
    <col collapsed="false" customWidth="true" hidden="false" outlineLevel="0" max="9221" min="9221" style="175" width="11.63"/>
    <col collapsed="false" customWidth="true" hidden="false" outlineLevel="0" max="9222" min="9222" style="175" width="20.37"/>
    <col collapsed="false" customWidth="true" hidden="false" outlineLevel="0" max="9223" min="9223" style="175" width="19.13"/>
    <col collapsed="false" customWidth="true" hidden="false" outlineLevel="0" max="9224" min="9224" style="175" width="15.12"/>
    <col collapsed="false" customWidth="false" hidden="false" outlineLevel="0" max="9472" min="9225" style="175" width="9"/>
    <col collapsed="false" customWidth="true" hidden="false" outlineLevel="0" max="9473" min="9473" style="175" width="7.37"/>
    <col collapsed="false" customWidth="false" hidden="false" outlineLevel="0" max="9474" min="9474" style="175" width="9"/>
    <col collapsed="false" customWidth="true" hidden="false" outlineLevel="0" max="9475" min="9475" style="175" width="12.37"/>
    <col collapsed="false" customWidth="true" hidden="false" outlineLevel="0" max="9476" min="9476" style="175" width="13.51"/>
    <col collapsed="false" customWidth="true" hidden="false" outlineLevel="0" max="9477" min="9477" style="175" width="11.63"/>
    <col collapsed="false" customWidth="true" hidden="false" outlineLevel="0" max="9478" min="9478" style="175" width="20.37"/>
    <col collapsed="false" customWidth="true" hidden="false" outlineLevel="0" max="9479" min="9479" style="175" width="19.13"/>
    <col collapsed="false" customWidth="true" hidden="false" outlineLevel="0" max="9480" min="9480" style="175" width="15.12"/>
    <col collapsed="false" customWidth="false" hidden="false" outlineLevel="0" max="9728" min="9481" style="175" width="9"/>
    <col collapsed="false" customWidth="true" hidden="false" outlineLevel="0" max="9729" min="9729" style="175" width="7.37"/>
    <col collapsed="false" customWidth="false" hidden="false" outlineLevel="0" max="9730" min="9730" style="175" width="9"/>
    <col collapsed="false" customWidth="true" hidden="false" outlineLevel="0" max="9731" min="9731" style="175" width="12.37"/>
    <col collapsed="false" customWidth="true" hidden="false" outlineLevel="0" max="9732" min="9732" style="175" width="13.51"/>
    <col collapsed="false" customWidth="true" hidden="false" outlineLevel="0" max="9733" min="9733" style="175" width="11.63"/>
    <col collapsed="false" customWidth="true" hidden="false" outlineLevel="0" max="9734" min="9734" style="175" width="20.37"/>
    <col collapsed="false" customWidth="true" hidden="false" outlineLevel="0" max="9735" min="9735" style="175" width="19.13"/>
    <col collapsed="false" customWidth="true" hidden="false" outlineLevel="0" max="9736" min="9736" style="175" width="15.12"/>
    <col collapsed="false" customWidth="false" hidden="false" outlineLevel="0" max="9984" min="9737" style="175" width="9"/>
    <col collapsed="false" customWidth="true" hidden="false" outlineLevel="0" max="9985" min="9985" style="175" width="7.37"/>
    <col collapsed="false" customWidth="false" hidden="false" outlineLevel="0" max="9986" min="9986" style="175" width="9"/>
    <col collapsed="false" customWidth="true" hidden="false" outlineLevel="0" max="9987" min="9987" style="175" width="12.37"/>
    <col collapsed="false" customWidth="true" hidden="false" outlineLevel="0" max="9988" min="9988" style="175" width="13.51"/>
    <col collapsed="false" customWidth="true" hidden="false" outlineLevel="0" max="9989" min="9989" style="175" width="11.63"/>
    <col collapsed="false" customWidth="true" hidden="false" outlineLevel="0" max="9990" min="9990" style="175" width="20.37"/>
    <col collapsed="false" customWidth="true" hidden="false" outlineLevel="0" max="9991" min="9991" style="175" width="19.13"/>
    <col collapsed="false" customWidth="true" hidden="false" outlineLevel="0" max="9992" min="9992" style="175" width="15.12"/>
    <col collapsed="false" customWidth="false" hidden="false" outlineLevel="0" max="10240" min="9993" style="175" width="9"/>
    <col collapsed="false" customWidth="true" hidden="false" outlineLevel="0" max="10241" min="10241" style="175" width="7.37"/>
    <col collapsed="false" customWidth="false" hidden="false" outlineLevel="0" max="10242" min="10242" style="175" width="9"/>
    <col collapsed="false" customWidth="true" hidden="false" outlineLevel="0" max="10243" min="10243" style="175" width="12.37"/>
    <col collapsed="false" customWidth="true" hidden="false" outlineLevel="0" max="10244" min="10244" style="175" width="13.51"/>
    <col collapsed="false" customWidth="true" hidden="false" outlineLevel="0" max="10245" min="10245" style="175" width="11.63"/>
    <col collapsed="false" customWidth="true" hidden="false" outlineLevel="0" max="10246" min="10246" style="175" width="20.37"/>
    <col collapsed="false" customWidth="true" hidden="false" outlineLevel="0" max="10247" min="10247" style="175" width="19.13"/>
    <col collapsed="false" customWidth="true" hidden="false" outlineLevel="0" max="10248" min="10248" style="175" width="15.12"/>
    <col collapsed="false" customWidth="false" hidden="false" outlineLevel="0" max="10496" min="10249" style="175" width="9"/>
    <col collapsed="false" customWidth="true" hidden="false" outlineLevel="0" max="10497" min="10497" style="175" width="7.37"/>
    <col collapsed="false" customWidth="false" hidden="false" outlineLevel="0" max="10498" min="10498" style="175" width="9"/>
    <col collapsed="false" customWidth="true" hidden="false" outlineLevel="0" max="10499" min="10499" style="175" width="12.37"/>
    <col collapsed="false" customWidth="true" hidden="false" outlineLevel="0" max="10500" min="10500" style="175" width="13.51"/>
    <col collapsed="false" customWidth="true" hidden="false" outlineLevel="0" max="10501" min="10501" style="175" width="11.63"/>
    <col collapsed="false" customWidth="true" hidden="false" outlineLevel="0" max="10502" min="10502" style="175" width="20.37"/>
    <col collapsed="false" customWidth="true" hidden="false" outlineLevel="0" max="10503" min="10503" style="175" width="19.13"/>
    <col collapsed="false" customWidth="true" hidden="false" outlineLevel="0" max="10504" min="10504" style="175" width="15.12"/>
    <col collapsed="false" customWidth="false" hidden="false" outlineLevel="0" max="10752" min="10505" style="175" width="9"/>
    <col collapsed="false" customWidth="true" hidden="false" outlineLevel="0" max="10753" min="10753" style="175" width="7.37"/>
    <col collapsed="false" customWidth="false" hidden="false" outlineLevel="0" max="10754" min="10754" style="175" width="9"/>
    <col collapsed="false" customWidth="true" hidden="false" outlineLevel="0" max="10755" min="10755" style="175" width="12.37"/>
    <col collapsed="false" customWidth="true" hidden="false" outlineLevel="0" max="10756" min="10756" style="175" width="13.51"/>
    <col collapsed="false" customWidth="true" hidden="false" outlineLevel="0" max="10757" min="10757" style="175" width="11.63"/>
    <col collapsed="false" customWidth="true" hidden="false" outlineLevel="0" max="10758" min="10758" style="175" width="20.37"/>
    <col collapsed="false" customWidth="true" hidden="false" outlineLevel="0" max="10759" min="10759" style="175" width="19.13"/>
    <col collapsed="false" customWidth="true" hidden="false" outlineLevel="0" max="10760" min="10760" style="175" width="15.12"/>
    <col collapsed="false" customWidth="false" hidden="false" outlineLevel="0" max="11008" min="10761" style="175" width="9"/>
    <col collapsed="false" customWidth="true" hidden="false" outlineLevel="0" max="11009" min="11009" style="175" width="7.37"/>
    <col collapsed="false" customWidth="false" hidden="false" outlineLevel="0" max="11010" min="11010" style="175" width="9"/>
    <col collapsed="false" customWidth="true" hidden="false" outlineLevel="0" max="11011" min="11011" style="175" width="12.37"/>
    <col collapsed="false" customWidth="true" hidden="false" outlineLevel="0" max="11012" min="11012" style="175" width="13.51"/>
    <col collapsed="false" customWidth="true" hidden="false" outlineLevel="0" max="11013" min="11013" style="175" width="11.63"/>
    <col collapsed="false" customWidth="true" hidden="false" outlineLevel="0" max="11014" min="11014" style="175" width="20.37"/>
    <col collapsed="false" customWidth="true" hidden="false" outlineLevel="0" max="11015" min="11015" style="175" width="19.13"/>
    <col collapsed="false" customWidth="true" hidden="false" outlineLevel="0" max="11016" min="11016" style="175" width="15.12"/>
    <col collapsed="false" customWidth="false" hidden="false" outlineLevel="0" max="11264" min="11017" style="175" width="9"/>
    <col collapsed="false" customWidth="true" hidden="false" outlineLevel="0" max="11265" min="11265" style="175" width="7.37"/>
    <col collapsed="false" customWidth="false" hidden="false" outlineLevel="0" max="11266" min="11266" style="175" width="9"/>
    <col collapsed="false" customWidth="true" hidden="false" outlineLevel="0" max="11267" min="11267" style="175" width="12.37"/>
    <col collapsed="false" customWidth="true" hidden="false" outlineLevel="0" max="11268" min="11268" style="175" width="13.51"/>
    <col collapsed="false" customWidth="true" hidden="false" outlineLevel="0" max="11269" min="11269" style="175" width="11.63"/>
    <col collapsed="false" customWidth="true" hidden="false" outlineLevel="0" max="11270" min="11270" style="175" width="20.37"/>
    <col collapsed="false" customWidth="true" hidden="false" outlineLevel="0" max="11271" min="11271" style="175" width="19.13"/>
    <col collapsed="false" customWidth="true" hidden="false" outlineLevel="0" max="11272" min="11272" style="175" width="15.12"/>
    <col collapsed="false" customWidth="false" hidden="false" outlineLevel="0" max="11520" min="11273" style="175" width="9"/>
    <col collapsed="false" customWidth="true" hidden="false" outlineLevel="0" max="11521" min="11521" style="175" width="7.37"/>
    <col collapsed="false" customWidth="false" hidden="false" outlineLevel="0" max="11522" min="11522" style="175" width="9"/>
    <col collapsed="false" customWidth="true" hidden="false" outlineLevel="0" max="11523" min="11523" style="175" width="12.37"/>
    <col collapsed="false" customWidth="true" hidden="false" outlineLevel="0" max="11524" min="11524" style="175" width="13.51"/>
    <col collapsed="false" customWidth="true" hidden="false" outlineLevel="0" max="11525" min="11525" style="175" width="11.63"/>
    <col collapsed="false" customWidth="true" hidden="false" outlineLevel="0" max="11526" min="11526" style="175" width="20.37"/>
    <col collapsed="false" customWidth="true" hidden="false" outlineLevel="0" max="11527" min="11527" style="175" width="19.13"/>
    <col collapsed="false" customWidth="true" hidden="false" outlineLevel="0" max="11528" min="11528" style="175" width="15.12"/>
    <col collapsed="false" customWidth="false" hidden="false" outlineLevel="0" max="11776" min="11529" style="175" width="9"/>
    <col collapsed="false" customWidth="true" hidden="false" outlineLevel="0" max="11777" min="11777" style="175" width="7.37"/>
    <col collapsed="false" customWidth="false" hidden="false" outlineLevel="0" max="11778" min="11778" style="175" width="9"/>
    <col collapsed="false" customWidth="true" hidden="false" outlineLevel="0" max="11779" min="11779" style="175" width="12.37"/>
    <col collapsed="false" customWidth="true" hidden="false" outlineLevel="0" max="11780" min="11780" style="175" width="13.51"/>
    <col collapsed="false" customWidth="true" hidden="false" outlineLevel="0" max="11781" min="11781" style="175" width="11.63"/>
    <col collapsed="false" customWidth="true" hidden="false" outlineLevel="0" max="11782" min="11782" style="175" width="20.37"/>
    <col collapsed="false" customWidth="true" hidden="false" outlineLevel="0" max="11783" min="11783" style="175" width="19.13"/>
    <col collapsed="false" customWidth="true" hidden="false" outlineLevel="0" max="11784" min="11784" style="175" width="15.12"/>
    <col collapsed="false" customWidth="false" hidden="false" outlineLevel="0" max="12032" min="11785" style="175" width="9"/>
    <col collapsed="false" customWidth="true" hidden="false" outlineLevel="0" max="12033" min="12033" style="175" width="7.37"/>
    <col collapsed="false" customWidth="false" hidden="false" outlineLevel="0" max="12034" min="12034" style="175" width="9"/>
    <col collapsed="false" customWidth="true" hidden="false" outlineLevel="0" max="12035" min="12035" style="175" width="12.37"/>
    <col collapsed="false" customWidth="true" hidden="false" outlineLevel="0" max="12036" min="12036" style="175" width="13.51"/>
    <col collapsed="false" customWidth="true" hidden="false" outlineLevel="0" max="12037" min="12037" style="175" width="11.63"/>
    <col collapsed="false" customWidth="true" hidden="false" outlineLevel="0" max="12038" min="12038" style="175" width="20.37"/>
    <col collapsed="false" customWidth="true" hidden="false" outlineLevel="0" max="12039" min="12039" style="175" width="19.13"/>
    <col collapsed="false" customWidth="true" hidden="false" outlineLevel="0" max="12040" min="12040" style="175" width="15.12"/>
    <col collapsed="false" customWidth="false" hidden="false" outlineLevel="0" max="12288" min="12041" style="175" width="9"/>
    <col collapsed="false" customWidth="true" hidden="false" outlineLevel="0" max="12289" min="12289" style="175" width="7.37"/>
    <col collapsed="false" customWidth="false" hidden="false" outlineLevel="0" max="12290" min="12290" style="175" width="9"/>
    <col collapsed="false" customWidth="true" hidden="false" outlineLevel="0" max="12291" min="12291" style="175" width="12.37"/>
    <col collapsed="false" customWidth="true" hidden="false" outlineLevel="0" max="12292" min="12292" style="175" width="13.51"/>
    <col collapsed="false" customWidth="true" hidden="false" outlineLevel="0" max="12293" min="12293" style="175" width="11.63"/>
    <col collapsed="false" customWidth="true" hidden="false" outlineLevel="0" max="12294" min="12294" style="175" width="20.37"/>
    <col collapsed="false" customWidth="true" hidden="false" outlineLevel="0" max="12295" min="12295" style="175" width="19.13"/>
    <col collapsed="false" customWidth="true" hidden="false" outlineLevel="0" max="12296" min="12296" style="175" width="15.12"/>
    <col collapsed="false" customWidth="false" hidden="false" outlineLevel="0" max="12544" min="12297" style="175" width="9"/>
    <col collapsed="false" customWidth="true" hidden="false" outlineLevel="0" max="12545" min="12545" style="175" width="7.37"/>
    <col collapsed="false" customWidth="false" hidden="false" outlineLevel="0" max="12546" min="12546" style="175" width="9"/>
    <col collapsed="false" customWidth="true" hidden="false" outlineLevel="0" max="12547" min="12547" style="175" width="12.37"/>
    <col collapsed="false" customWidth="true" hidden="false" outlineLevel="0" max="12548" min="12548" style="175" width="13.51"/>
    <col collapsed="false" customWidth="true" hidden="false" outlineLevel="0" max="12549" min="12549" style="175" width="11.63"/>
    <col collapsed="false" customWidth="true" hidden="false" outlineLevel="0" max="12550" min="12550" style="175" width="20.37"/>
    <col collapsed="false" customWidth="true" hidden="false" outlineLevel="0" max="12551" min="12551" style="175" width="19.13"/>
    <col collapsed="false" customWidth="true" hidden="false" outlineLevel="0" max="12552" min="12552" style="175" width="15.12"/>
    <col collapsed="false" customWidth="false" hidden="false" outlineLevel="0" max="12800" min="12553" style="175" width="9"/>
    <col collapsed="false" customWidth="true" hidden="false" outlineLevel="0" max="12801" min="12801" style="175" width="7.37"/>
    <col collapsed="false" customWidth="false" hidden="false" outlineLevel="0" max="12802" min="12802" style="175" width="9"/>
    <col collapsed="false" customWidth="true" hidden="false" outlineLevel="0" max="12803" min="12803" style="175" width="12.37"/>
    <col collapsed="false" customWidth="true" hidden="false" outlineLevel="0" max="12804" min="12804" style="175" width="13.51"/>
    <col collapsed="false" customWidth="true" hidden="false" outlineLevel="0" max="12805" min="12805" style="175" width="11.63"/>
    <col collapsed="false" customWidth="true" hidden="false" outlineLevel="0" max="12806" min="12806" style="175" width="20.37"/>
    <col collapsed="false" customWidth="true" hidden="false" outlineLevel="0" max="12807" min="12807" style="175" width="19.13"/>
    <col collapsed="false" customWidth="true" hidden="false" outlineLevel="0" max="12808" min="12808" style="175" width="15.12"/>
    <col collapsed="false" customWidth="false" hidden="false" outlineLevel="0" max="13056" min="12809" style="175" width="9"/>
    <col collapsed="false" customWidth="true" hidden="false" outlineLevel="0" max="13057" min="13057" style="175" width="7.37"/>
    <col collapsed="false" customWidth="false" hidden="false" outlineLevel="0" max="13058" min="13058" style="175" width="9"/>
    <col collapsed="false" customWidth="true" hidden="false" outlineLevel="0" max="13059" min="13059" style="175" width="12.37"/>
    <col collapsed="false" customWidth="true" hidden="false" outlineLevel="0" max="13060" min="13060" style="175" width="13.51"/>
    <col collapsed="false" customWidth="true" hidden="false" outlineLevel="0" max="13061" min="13061" style="175" width="11.63"/>
    <col collapsed="false" customWidth="true" hidden="false" outlineLevel="0" max="13062" min="13062" style="175" width="20.37"/>
    <col collapsed="false" customWidth="true" hidden="false" outlineLevel="0" max="13063" min="13063" style="175" width="19.13"/>
    <col collapsed="false" customWidth="true" hidden="false" outlineLevel="0" max="13064" min="13064" style="175" width="15.12"/>
    <col collapsed="false" customWidth="false" hidden="false" outlineLevel="0" max="13312" min="13065" style="175" width="9"/>
    <col collapsed="false" customWidth="true" hidden="false" outlineLevel="0" max="13313" min="13313" style="175" width="7.37"/>
    <col collapsed="false" customWidth="false" hidden="false" outlineLevel="0" max="13314" min="13314" style="175" width="9"/>
    <col collapsed="false" customWidth="true" hidden="false" outlineLevel="0" max="13315" min="13315" style="175" width="12.37"/>
    <col collapsed="false" customWidth="true" hidden="false" outlineLevel="0" max="13316" min="13316" style="175" width="13.51"/>
    <col collapsed="false" customWidth="true" hidden="false" outlineLevel="0" max="13317" min="13317" style="175" width="11.63"/>
    <col collapsed="false" customWidth="true" hidden="false" outlineLevel="0" max="13318" min="13318" style="175" width="20.37"/>
    <col collapsed="false" customWidth="true" hidden="false" outlineLevel="0" max="13319" min="13319" style="175" width="19.13"/>
    <col collapsed="false" customWidth="true" hidden="false" outlineLevel="0" max="13320" min="13320" style="175" width="15.12"/>
    <col collapsed="false" customWidth="false" hidden="false" outlineLevel="0" max="13568" min="13321" style="175" width="9"/>
    <col collapsed="false" customWidth="true" hidden="false" outlineLevel="0" max="13569" min="13569" style="175" width="7.37"/>
    <col collapsed="false" customWidth="false" hidden="false" outlineLevel="0" max="13570" min="13570" style="175" width="9"/>
    <col collapsed="false" customWidth="true" hidden="false" outlineLevel="0" max="13571" min="13571" style="175" width="12.37"/>
    <col collapsed="false" customWidth="true" hidden="false" outlineLevel="0" max="13572" min="13572" style="175" width="13.51"/>
    <col collapsed="false" customWidth="true" hidden="false" outlineLevel="0" max="13573" min="13573" style="175" width="11.63"/>
    <col collapsed="false" customWidth="true" hidden="false" outlineLevel="0" max="13574" min="13574" style="175" width="20.37"/>
    <col collapsed="false" customWidth="true" hidden="false" outlineLevel="0" max="13575" min="13575" style="175" width="19.13"/>
    <col collapsed="false" customWidth="true" hidden="false" outlineLevel="0" max="13576" min="13576" style="175" width="15.12"/>
    <col collapsed="false" customWidth="false" hidden="false" outlineLevel="0" max="13824" min="13577" style="175" width="9"/>
    <col collapsed="false" customWidth="true" hidden="false" outlineLevel="0" max="13825" min="13825" style="175" width="7.37"/>
    <col collapsed="false" customWidth="false" hidden="false" outlineLevel="0" max="13826" min="13826" style="175" width="9"/>
    <col collapsed="false" customWidth="true" hidden="false" outlineLevel="0" max="13827" min="13827" style="175" width="12.37"/>
    <col collapsed="false" customWidth="true" hidden="false" outlineLevel="0" max="13828" min="13828" style="175" width="13.51"/>
    <col collapsed="false" customWidth="true" hidden="false" outlineLevel="0" max="13829" min="13829" style="175" width="11.63"/>
    <col collapsed="false" customWidth="true" hidden="false" outlineLevel="0" max="13830" min="13830" style="175" width="20.37"/>
    <col collapsed="false" customWidth="true" hidden="false" outlineLevel="0" max="13831" min="13831" style="175" width="19.13"/>
    <col collapsed="false" customWidth="true" hidden="false" outlineLevel="0" max="13832" min="13832" style="175" width="15.12"/>
    <col collapsed="false" customWidth="false" hidden="false" outlineLevel="0" max="14080" min="13833" style="175" width="9"/>
    <col collapsed="false" customWidth="true" hidden="false" outlineLevel="0" max="14081" min="14081" style="175" width="7.37"/>
    <col collapsed="false" customWidth="false" hidden="false" outlineLevel="0" max="14082" min="14082" style="175" width="9"/>
    <col collapsed="false" customWidth="true" hidden="false" outlineLevel="0" max="14083" min="14083" style="175" width="12.37"/>
    <col collapsed="false" customWidth="true" hidden="false" outlineLevel="0" max="14084" min="14084" style="175" width="13.51"/>
    <col collapsed="false" customWidth="true" hidden="false" outlineLevel="0" max="14085" min="14085" style="175" width="11.63"/>
    <col collapsed="false" customWidth="true" hidden="false" outlineLevel="0" max="14086" min="14086" style="175" width="20.37"/>
    <col collapsed="false" customWidth="true" hidden="false" outlineLevel="0" max="14087" min="14087" style="175" width="19.13"/>
    <col collapsed="false" customWidth="true" hidden="false" outlineLevel="0" max="14088" min="14088" style="175" width="15.12"/>
    <col collapsed="false" customWidth="false" hidden="false" outlineLevel="0" max="14336" min="14089" style="175" width="9"/>
    <col collapsed="false" customWidth="true" hidden="false" outlineLevel="0" max="14337" min="14337" style="175" width="7.37"/>
    <col collapsed="false" customWidth="false" hidden="false" outlineLevel="0" max="14338" min="14338" style="175" width="9"/>
    <col collapsed="false" customWidth="true" hidden="false" outlineLevel="0" max="14339" min="14339" style="175" width="12.37"/>
    <col collapsed="false" customWidth="true" hidden="false" outlineLevel="0" max="14340" min="14340" style="175" width="13.51"/>
    <col collapsed="false" customWidth="true" hidden="false" outlineLevel="0" max="14341" min="14341" style="175" width="11.63"/>
    <col collapsed="false" customWidth="true" hidden="false" outlineLevel="0" max="14342" min="14342" style="175" width="20.37"/>
    <col collapsed="false" customWidth="true" hidden="false" outlineLevel="0" max="14343" min="14343" style="175" width="19.13"/>
    <col collapsed="false" customWidth="true" hidden="false" outlineLevel="0" max="14344" min="14344" style="175" width="15.12"/>
    <col collapsed="false" customWidth="false" hidden="false" outlineLevel="0" max="14592" min="14345" style="175" width="9"/>
    <col collapsed="false" customWidth="true" hidden="false" outlineLevel="0" max="14593" min="14593" style="175" width="7.37"/>
    <col collapsed="false" customWidth="false" hidden="false" outlineLevel="0" max="14594" min="14594" style="175" width="9"/>
    <col collapsed="false" customWidth="true" hidden="false" outlineLevel="0" max="14595" min="14595" style="175" width="12.37"/>
    <col collapsed="false" customWidth="true" hidden="false" outlineLevel="0" max="14596" min="14596" style="175" width="13.51"/>
    <col collapsed="false" customWidth="true" hidden="false" outlineLevel="0" max="14597" min="14597" style="175" width="11.63"/>
    <col collapsed="false" customWidth="true" hidden="false" outlineLevel="0" max="14598" min="14598" style="175" width="20.37"/>
    <col collapsed="false" customWidth="true" hidden="false" outlineLevel="0" max="14599" min="14599" style="175" width="19.13"/>
    <col collapsed="false" customWidth="true" hidden="false" outlineLevel="0" max="14600" min="14600" style="175" width="15.12"/>
    <col collapsed="false" customWidth="false" hidden="false" outlineLevel="0" max="14848" min="14601" style="175" width="9"/>
    <col collapsed="false" customWidth="true" hidden="false" outlineLevel="0" max="14849" min="14849" style="175" width="7.37"/>
    <col collapsed="false" customWidth="false" hidden="false" outlineLevel="0" max="14850" min="14850" style="175" width="9"/>
    <col collapsed="false" customWidth="true" hidden="false" outlineLevel="0" max="14851" min="14851" style="175" width="12.37"/>
    <col collapsed="false" customWidth="true" hidden="false" outlineLevel="0" max="14852" min="14852" style="175" width="13.51"/>
    <col collapsed="false" customWidth="true" hidden="false" outlineLevel="0" max="14853" min="14853" style="175" width="11.63"/>
    <col collapsed="false" customWidth="true" hidden="false" outlineLevel="0" max="14854" min="14854" style="175" width="20.37"/>
    <col collapsed="false" customWidth="true" hidden="false" outlineLevel="0" max="14855" min="14855" style="175" width="19.13"/>
    <col collapsed="false" customWidth="true" hidden="false" outlineLevel="0" max="14856" min="14856" style="175" width="15.12"/>
    <col collapsed="false" customWidth="false" hidden="false" outlineLevel="0" max="15104" min="14857" style="175" width="9"/>
    <col collapsed="false" customWidth="true" hidden="false" outlineLevel="0" max="15105" min="15105" style="175" width="7.37"/>
    <col collapsed="false" customWidth="false" hidden="false" outlineLevel="0" max="15106" min="15106" style="175" width="9"/>
    <col collapsed="false" customWidth="true" hidden="false" outlineLevel="0" max="15107" min="15107" style="175" width="12.37"/>
    <col collapsed="false" customWidth="true" hidden="false" outlineLevel="0" max="15108" min="15108" style="175" width="13.51"/>
    <col collapsed="false" customWidth="true" hidden="false" outlineLevel="0" max="15109" min="15109" style="175" width="11.63"/>
    <col collapsed="false" customWidth="true" hidden="false" outlineLevel="0" max="15110" min="15110" style="175" width="20.37"/>
    <col collapsed="false" customWidth="true" hidden="false" outlineLevel="0" max="15111" min="15111" style="175" width="19.13"/>
    <col collapsed="false" customWidth="true" hidden="false" outlineLevel="0" max="15112" min="15112" style="175" width="15.12"/>
    <col collapsed="false" customWidth="false" hidden="false" outlineLevel="0" max="15360" min="15113" style="175" width="9"/>
    <col collapsed="false" customWidth="true" hidden="false" outlineLevel="0" max="15361" min="15361" style="175" width="7.37"/>
    <col collapsed="false" customWidth="false" hidden="false" outlineLevel="0" max="15362" min="15362" style="175" width="9"/>
    <col collapsed="false" customWidth="true" hidden="false" outlineLevel="0" max="15363" min="15363" style="175" width="12.37"/>
    <col collapsed="false" customWidth="true" hidden="false" outlineLevel="0" max="15364" min="15364" style="175" width="13.51"/>
    <col collapsed="false" customWidth="true" hidden="false" outlineLevel="0" max="15365" min="15365" style="175" width="11.63"/>
    <col collapsed="false" customWidth="true" hidden="false" outlineLevel="0" max="15366" min="15366" style="175" width="20.37"/>
    <col collapsed="false" customWidth="true" hidden="false" outlineLevel="0" max="15367" min="15367" style="175" width="19.13"/>
    <col collapsed="false" customWidth="true" hidden="false" outlineLevel="0" max="15368" min="15368" style="175" width="15.12"/>
    <col collapsed="false" customWidth="false" hidden="false" outlineLevel="0" max="15616" min="15369" style="175" width="9"/>
    <col collapsed="false" customWidth="true" hidden="false" outlineLevel="0" max="15617" min="15617" style="175" width="7.37"/>
    <col collapsed="false" customWidth="false" hidden="false" outlineLevel="0" max="15618" min="15618" style="175" width="9"/>
    <col collapsed="false" customWidth="true" hidden="false" outlineLevel="0" max="15619" min="15619" style="175" width="12.37"/>
    <col collapsed="false" customWidth="true" hidden="false" outlineLevel="0" max="15620" min="15620" style="175" width="13.51"/>
    <col collapsed="false" customWidth="true" hidden="false" outlineLevel="0" max="15621" min="15621" style="175" width="11.63"/>
    <col collapsed="false" customWidth="true" hidden="false" outlineLevel="0" max="15622" min="15622" style="175" width="20.37"/>
    <col collapsed="false" customWidth="true" hidden="false" outlineLevel="0" max="15623" min="15623" style="175" width="19.13"/>
    <col collapsed="false" customWidth="true" hidden="false" outlineLevel="0" max="15624" min="15624" style="175" width="15.12"/>
    <col collapsed="false" customWidth="false" hidden="false" outlineLevel="0" max="15872" min="15625" style="175" width="9"/>
    <col collapsed="false" customWidth="true" hidden="false" outlineLevel="0" max="15873" min="15873" style="175" width="7.37"/>
    <col collapsed="false" customWidth="false" hidden="false" outlineLevel="0" max="15874" min="15874" style="175" width="9"/>
    <col collapsed="false" customWidth="true" hidden="false" outlineLevel="0" max="15875" min="15875" style="175" width="12.37"/>
    <col collapsed="false" customWidth="true" hidden="false" outlineLevel="0" max="15876" min="15876" style="175" width="13.51"/>
    <col collapsed="false" customWidth="true" hidden="false" outlineLevel="0" max="15877" min="15877" style="175" width="11.63"/>
    <col collapsed="false" customWidth="true" hidden="false" outlineLevel="0" max="15878" min="15878" style="175" width="20.37"/>
    <col collapsed="false" customWidth="true" hidden="false" outlineLevel="0" max="15879" min="15879" style="175" width="19.13"/>
    <col collapsed="false" customWidth="true" hidden="false" outlineLevel="0" max="15880" min="15880" style="175" width="15.12"/>
    <col collapsed="false" customWidth="false" hidden="false" outlineLevel="0" max="16128" min="15881" style="175" width="9"/>
    <col collapsed="false" customWidth="true" hidden="false" outlineLevel="0" max="16129" min="16129" style="175" width="7.37"/>
    <col collapsed="false" customWidth="false" hidden="false" outlineLevel="0" max="16130" min="16130" style="175" width="9"/>
    <col collapsed="false" customWidth="true" hidden="false" outlineLevel="0" max="16131" min="16131" style="175" width="12.37"/>
    <col collapsed="false" customWidth="true" hidden="false" outlineLevel="0" max="16132" min="16132" style="175" width="13.51"/>
    <col collapsed="false" customWidth="true" hidden="false" outlineLevel="0" max="16133" min="16133" style="175" width="11.63"/>
    <col collapsed="false" customWidth="true" hidden="false" outlineLevel="0" max="16134" min="16134" style="175" width="20.37"/>
    <col collapsed="false" customWidth="true" hidden="false" outlineLevel="0" max="16135" min="16135" style="175" width="19.13"/>
    <col collapsed="false" customWidth="true" hidden="false" outlineLevel="0" max="16136" min="16136" style="175" width="15.12"/>
    <col collapsed="false" customWidth="false" hidden="false" outlineLevel="0" max="16384" min="16137" style="175" width="9"/>
  </cols>
  <sheetData>
    <row r="1" customFormat="false" ht="16.15" hidden="false" customHeight="false" outlineLevel="0" collapsed="false">
      <c r="A1" s="340" t="s">
        <v>406</v>
      </c>
    </row>
    <row r="2" customFormat="false" ht="16.5" hidden="false" customHeight="false" outlineLevel="0" collapsed="false">
      <c r="A2" s="323" t="s">
        <v>503</v>
      </c>
    </row>
    <row r="3" customFormat="false" ht="15.75" hidden="false" customHeight="false" outlineLevel="0" collapsed="false">
      <c r="A3" s="175" t="s">
        <v>504</v>
      </c>
    </row>
    <row r="4" customFormat="false" ht="15.75" hidden="false" customHeight="false" outlineLevel="0" collapsed="false">
      <c r="A4" s="175" t="s">
        <v>505</v>
      </c>
    </row>
    <row r="5" s="224" customFormat="true" ht="20.85" hidden="false" customHeight="false" outlineLevel="0" collapsed="false">
      <c r="A5" s="341" t="s">
        <v>242</v>
      </c>
      <c r="B5" s="341" t="s">
        <v>243</v>
      </c>
      <c r="C5" s="341" t="s">
        <v>244</v>
      </c>
      <c r="D5" s="341" t="s">
        <v>245</v>
      </c>
      <c r="E5" s="341" t="s">
        <v>246</v>
      </c>
      <c r="F5" s="341" t="s">
        <v>247</v>
      </c>
      <c r="G5" s="341" t="s">
        <v>248</v>
      </c>
      <c r="H5" s="341" t="s">
        <v>249</v>
      </c>
      <c r="I5" s="341" t="s">
        <v>250</v>
      </c>
      <c r="J5" s="341" t="s">
        <v>251</v>
      </c>
    </row>
    <row r="6" s="224" customFormat="true" ht="54" hidden="false" customHeight="true" outlineLevel="0" collapsed="false">
      <c r="A6" s="342" t="n">
        <v>1</v>
      </c>
      <c r="B6" s="343" t="s">
        <v>506</v>
      </c>
      <c r="C6" s="344" t="s">
        <v>253</v>
      </c>
      <c r="D6" s="344" t="s">
        <v>254</v>
      </c>
      <c r="E6" s="345" t="s">
        <v>255</v>
      </c>
      <c r="F6" s="345" t="s">
        <v>256</v>
      </c>
      <c r="G6" s="345" t="s">
        <v>256</v>
      </c>
      <c r="H6" s="345" t="s">
        <v>256</v>
      </c>
      <c r="I6" s="345" t="s">
        <v>256</v>
      </c>
      <c r="J6" s="345" t="s">
        <v>256</v>
      </c>
    </row>
  </sheetData>
  <printOptions headings="false" gridLines="false" gridLinesSet="true" horizontalCentered="false" verticalCentered="false"/>
  <pageMargins left="0.590277777777778" right="0.320138888888889" top="0.45" bottom="0.359722222222222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0000"/>
    <pageSetUpPr fitToPage="true"/>
  </sheetPr>
  <dimension ref="A1:Q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6" activeCellId="0" sqref="C16"/>
    </sheetView>
  </sheetViews>
  <sheetFormatPr defaultColWidth="8.66796875" defaultRowHeight="16.5" customHeight="true" zeroHeight="false" outlineLevelRow="0" outlineLevelCol="0"/>
  <cols>
    <col collapsed="false" customWidth="true" hidden="false" outlineLevel="0" max="3" min="1" style="0" width="23.37"/>
    <col collapsed="false" customWidth="true" hidden="false" outlineLevel="0" max="4" min="4" style="0" width="36.37"/>
    <col collapsed="false" customWidth="true" hidden="false" outlineLevel="0" max="5" min="5" style="0" width="41.63"/>
    <col collapsed="false" customWidth="true" hidden="false" outlineLevel="0" max="6" min="6" style="0" width="36.12"/>
  </cols>
  <sheetData>
    <row r="1" customFormat="false" ht="36.75" hidden="false" customHeight="true" outlineLevel="0" collapsed="false">
      <c r="A1" s="0" t="s">
        <v>40</v>
      </c>
      <c r="B1" s="182" t="s">
        <v>41</v>
      </c>
      <c r="C1" s="346" t="s">
        <v>42</v>
      </c>
      <c r="D1" s="347"/>
      <c r="E1" s="347" t="s">
        <v>43</v>
      </c>
    </row>
    <row r="2" s="42" customFormat="true" ht="18.55" hidden="false" customHeight="false" outlineLevel="0" collapsed="false">
      <c r="A2" s="42" t="s">
        <v>507</v>
      </c>
      <c r="B2" s="43"/>
      <c r="C2" s="43"/>
      <c r="D2" s="43"/>
      <c r="E2" s="43"/>
      <c r="F2" s="43"/>
    </row>
    <row r="3" s="44" customFormat="true" ht="19.5" hidden="false" customHeight="true" outlineLevel="0" collapsed="false">
      <c r="A3" s="56" t="s">
        <v>508</v>
      </c>
    </row>
    <row r="4" s="219" customFormat="true" ht="16.5" hidden="false" customHeight="false" outlineLevel="0" collapsed="false">
      <c r="A4" s="45" t="s">
        <v>509</v>
      </c>
      <c r="B4" s="45" t="s">
        <v>510</v>
      </c>
      <c r="C4" s="45" t="s">
        <v>511</v>
      </c>
      <c r="D4" s="45" t="s">
        <v>512</v>
      </c>
      <c r="E4" s="45" t="s">
        <v>513</v>
      </c>
      <c r="F4" s="45" t="s">
        <v>178</v>
      </c>
      <c r="G4" s="1"/>
      <c r="H4" s="1"/>
      <c r="I4" s="1"/>
      <c r="J4" s="1"/>
      <c r="K4" s="249"/>
      <c r="L4" s="1"/>
      <c r="M4" s="1"/>
      <c r="N4" s="1"/>
      <c r="O4" s="1"/>
      <c r="P4" s="1"/>
      <c r="Q4" s="1"/>
    </row>
    <row r="5" s="219" customFormat="true" ht="86.25" hidden="false" customHeight="true" outlineLevel="0" collapsed="false">
      <c r="A5" s="58" t="s">
        <v>514</v>
      </c>
      <c r="B5" s="58" t="s">
        <v>515</v>
      </c>
      <c r="C5" s="58" t="s">
        <v>516</v>
      </c>
      <c r="D5" s="303" t="s">
        <v>517</v>
      </c>
      <c r="E5" s="348" t="s">
        <v>518</v>
      </c>
      <c r="F5" s="58"/>
      <c r="G5" s="1"/>
      <c r="H5" s="1"/>
      <c r="I5" s="1"/>
      <c r="J5" s="1"/>
      <c r="K5" s="249"/>
      <c r="L5" s="1"/>
      <c r="M5" s="1"/>
      <c r="N5" s="1"/>
      <c r="O5" s="1"/>
      <c r="P5" s="1"/>
      <c r="Q5" s="1"/>
    </row>
    <row r="6" s="219" customFormat="true" ht="16.5" hidden="false" customHeight="false" outlineLevel="0" collapsed="false">
      <c r="A6" s="1"/>
      <c r="B6" s="1"/>
      <c r="C6" s="1"/>
      <c r="D6" s="1"/>
      <c r="E6" s="1"/>
      <c r="F6" s="1"/>
      <c r="G6" s="1"/>
      <c r="H6" s="1"/>
      <c r="I6" s="1"/>
      <c r="J6" s="1"/>
      <c r="K6" s="249"/>
      <c r="L6" s="1"/>
      <c r="M6" s="1"/>
      <c r="N6" s="1"/>
      <c r="O6" s="1"/>
      <c r="P6" s="1"/>
      <c r="Q6" s="1"/>
    </row>
    <row r="7" s="219" customFormat="true" ht="16.5" hidden="false" customHeight="false" outlineLevel="0" collapsed="false">
      <c r="A7" s="1"/>
      <c r="B7" s="1"/>
      <c r="C7" s="1"/>
      <c r="D7" s="1"/>
      <c r="E7" s="1"/>
      <c r="F7" s="1"/>
      <c r="G7" s="1"/>
      <c r="H7" s="1"/>
      <c r="I7" s="1"/>
      <c r="J7" s="1"/>
      <c r="K7" s="249"/>
      <c r="L7" s="1"/>
      <c r="M7" s="1"/>
      <c r="N7" s="1"/>
      <c r="O7" s="1"/>
      <c r="P7" s="1"/>
      <c r="Q7" s="1"/>
    </row>
    <row r="8" s="44" customFormat="true" ht="19.5" hidden="false" customHeight="true" outlineLevel="0" collapsed="false">
      <c r="A8" s="56" t="s">
        <v>519</v>
      </c>
    </row>
    <row r="9" s="219" customFormat="true" ht="16.5" hidden="false" customHeight="false" outlineLevel="0" collapsed="false">
      <c r="A9" s="45" t="s">
        <v>509</v>
      </c>
      <c r="B9" s="45" t="s">
        <v>520</v>
      </c>
      <c r="C9" s="45" t="s">
        <v>521</v>
      </c>
      <c r="D9" s="45" t="s">
        <v>522</v>
      </c>
      <c r="E9" s="45" t="s">
        <v>178</v>
      </c>
      <c r="F9" s="1"/>
      <c r="G9" s="1"/>
      <c r="H9" s="1"/>
      <c r="I9" s="1"/>
      <c r="J9" s="1"/>
      <c r="K9" s="249"/>
      <c r="L9" s="1"/>
      <c r="M9" s="1"/>
      <c r="N9" s="1"/>
      <c r="O9" s="1"/>
      <c r="P9" s="1"/>
      <c r="Q9" s="1"/>
    </row>
    <row r="10" s="219" customFormat="true" ht="57.75" hidden="false" customHeight="true" outlineLevel="0" collapsed="false">
      <c r="A10" s="58" t="s">
        <v>28</v>
      </c>
      <c r="B10" s="58" t="s">
        <v>523</v>
      </c>
      <c r="C10" s="58" t="s">
        <v>524</v>
      </c>
      <c r="D10" s="348" t="s">
        <v>525</v>
      </c>
      <c r="E10" s="58"/>
      <c r="F10" s="1"/>
      <c r="G10" s="1"/>
      <c r="H10" s="1"/>
      <c r="I10" s="1"/>
      <c r="J10" s="1"/>
      <c r="K10" s="249"/>
      <c r="L10" s="1"/>
      <c r="M10" s="1"/>
      <c r="N10" s="1"/>
      <c r="O10" s="1"/>
      <c r="P10" s="1"/>
      <c r="Q10" s="1"/>
    </row>
  </sheetData>
  <printOptions headings="false" gridLines="false" gridLinesSet="true" horizontalCentered="false" verticalCentered="false"/>
  <pageMargins left="0.236111111111111" right="0.236111111111111" top="0.747916666666667" bottom="0.748611111111111" header="0.511811023622047" footer="0.315277777777778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>&amp;C&amp;A&amp;R第 &amp;P 頁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00000"/>
    <pageSetUpPr fitToPage="true"/>
  </sheetPr>
  <dimension ref="A1:R109"/>
  <sheetViews>
    <sheetView showFormulas="false" showGridLines="true" showRowColHeaders="true" showZeros="true" rightToLeft="false" tabSelected="false" showOutlineSymbols="true" defaultGridColor="true" view="normal" topLeftCell="A46" colorId="64" zoomScale="80" zoomScaleNormal="80" zoomScalePageLayoutView="80" workbookViewId="0">
      <selection pane="topLeft" activeCell="H90" activeCellId="0" sqref="H90"/>
    </sheetView>
  </sheetViews>
  <sheetFormatPr defaultColWidth="8.66796875" defaultRowHeight="16.5" customHeight="true" zeroHeight="false" outlineLevelRow="0" outlineLevelCol="0"/>
  <cols>
    <col collapsed="false" customWidth="true" hidden="false" outlineLevel="0" max="1" min="1" style="0" width="31.75"/>
    <col collapsed="false" customWidth="true" hidden="false" outlineLevel="0" max="7" min="2" style="0" width="16.51"/>
    <col collapsed="false" customWidth="true" hidden="false" outlineLevel="0" max="8" min="8" style="0" width="17.88"/>
    <col collapsed="false" customWidth="true" hidden="false" outlineLevel="0" max="10" min="9" style="0" width="16.51"/>
    <col collapsed="false" customWidth="true" hidden="true" outlineLevel="0" max="14" min="11" style="0" width="16.51"/>
    <col collapsed="false" customWidth="true" hidden="false" outlineLevel="0" max="15" min="15" style="0" width="16.51"/>
  </cols>
  <sheetData>
    <row r="1" customFormat="false" ht="36.75" hidden="true" customHeight="true" outlineLevel="0" collapsed="false">
      <c r="A1" s="0" t="s">
        <v>40</v>
      </c>
      <c r="C1" s="0" t="s">
        <v>41</v>
      </c>
      <c r="E1" s="0" t="s">
        <v>42</v>
      </c>
      <c r="H1" s="0" t="s">
        <v>43</v>
      </c>
    </row>
    <row r="2" s="39" customFormat="true" ht="30.75" hidden="false" customHeight="true" outlineLevel="0" collapsed="false">
      <c r="A2" s="37" t="s">
        <v>44</v>
      </c>
      <c r="B2" s="38"/>
      <c r="C2" s="38"/>
      <c r="D2" s="38"/>
      <c r="E2" s="38"/>
      <c r="G2" s="40"/>
      <c r="O2" s="40"/>
      <c r="Q2" s="41"/>
      <c r="R2" s="41"/>
    </row>
    <row r="3" s="42" customFormat="true" ht="18.55" hidden="true" customHeight="false" outlineLevel="0" collapsed="false">
      <c r="A3" s="42" t="s">
        <v>45</v>
      </c>
      <c r="B3" s="43"/>
      <c r="C3" s="43"/>
      <c r="D3" s="43"/>
      <c r="E3" s="43"/>
    </row>
    <row r="4" s="44" customFormat="true" ht="16.5" hidden="true" customHeight="false" outlineLevel="0" collapsed="false"/>
    <row r="5" s="46" customFormat="true" ht="32.8" hidden="true" customHeight="false" outlineLevel="0" collapsed="false">
      <c r="A5" s="45" t="s">
        <v>46</v>
      </c>
      <c r="B5" s="45" t="s">
        <v>47</v>
      </c>
      <c r="C5" s="45" t="s">
        <v>48</v>
      </c>
      <c r="D5" s="45" t="s">
        <v>49</v>
      </c>
      <c r="E5" s="45" t="s">
        <v>50</v>
      </c>
      <c r="F5" s="45" t="s">
        <v>51</v>
      </c>
      <c r="G5" s="45" t="s">
        <v>52</v>
      </c>
      <c r="H5" s="45" t="s">
        <v>53</v>
      </c>
      <c r="I5" s="45" t="s">
        <v>54</v>
      </c>
      <c r="J5" s="45" t="s">
        <v>55</v>
      </c>
      <c r="K5" s="45" t="s">
        <v>56</v>
      </c>
    </row>
    <row r="6" s="44" customFormat="true" ht="174" hidden="true" customHeight="true" outlineLevel="0" collapsed="false">
      <c r="A6" s="47" t="s">
        <v>57</v>
      </c>
      <c r="B6" s="47" t="s">
        <v>58</v>
      </c>
      <c r="C6" s="47" t="s">
        <v>59</v>
      </c>
      <c r="D6" s="47" t="s">
        <v>60</v>
      </c>
      <c r="E6" s="47"/>
      <c r="F6" s="48" t="s">
        <v>61</v>
      </c>
      <c r="G6" s="47"/>
      <c r="H6" s="47"/>
      <c r="I6" s="49" t="str">
        <f aca="false">IF(SUM(G6:H6)=0,"",SUM(G6:H6))</f>
        <v/>
      </c>
      <c r="J6" s="50"/>
      <c r="K6" s="50"/>
    </row>
    <row r="7" s="44" customFormat="true" ht="76.1" hidden="true" customHeight="false" outlineLevel="0" collapsed="false">
      <c r="A7" s="51" t="s">
        <v>57</v>
      </c>
      <c r="B7" s="51" t="s">
        <v>62</v>
      </c>
      <c r="C7" s="51" t="s">
        <v>63</v>
      </c>
      <c r="D7" s="51" t="s">
        <v>64</v>
      </c>
      <c r="E7" s="51"/>
      <c r="F7" s="52" t="s">
        <v>65</v>
      </c>
      <c r="G7" s="51" t="n">
        <v>15</v>
      </c>
      <c r="H7" s="51" t="n">
        <v>0</v>
      </c>
      <c r="I7" s="53" t="n">
        <f aca="false">IF(SUM(G7:H7)=0,"",SUM(G7:H7))</f>
        <v>15</v>
      </c>
      <c r="J7" s="54" t="n">
        <v>35.72</v>
      </c>
      <c r="K7" s="54" t="n">
        <v>38.65</v>
      </c>
    </row>
    <row r="8" s="44" customFormat="true" ht="16.5" hidden="true" customHeight="false" outlineLevel="0" collapsed="false">
      <c r="A8" s="47"/>
      <c r="B8" s="47"/>
      <c r="C8" s="47"/>
      <c r="D8" s="47"/>
      <c r="E8" s="47"/>
      <c r="F8" s="55"/>
      <c r="G8" s="47"/>
      <c r="H8" s="47"/>
      <c r="I8" s="49" t="str">
        <f aca="false">IF(SUM(G8:H8)=0,"",SUM(G8:H8))</f>
        <v/>
      </c>
      <c r="J8" s="50"/>
      <c r="K8" s="50"/>
    </row>
    <row r="9" s="44" customFormat="true" ht="16.5" hidden="true" customHeight="false" outlineLevel="0" collapsed="false">
      <c r="A9" s="47"/>
      <c r="B9" s="47"/>
      <c r="C9" s="47"/>
      <c r="D9" s="47"/>
      <c r="E9" s="47"/>
      <c r="F9" s="55"/>
      <c r="G9" s="47"/>
      <c r="H9" s="47"/>
      <c r="I9" s="49"/>
      <c r="J9" s="50"/>
      <c r="K9" s="50"/>
    </row>
    <row r="10" s="44" customFormat="true" ht="16.5" hidden="true" customHeight="false" outlineLevel="0" collapsed="false">
      <c r="A10" s="47"/>
      <c r="B10" s="47"/>
      <c r="C10" s="47"/>
      <c r="D10" s="47"/>
      <c r="E10" s="47"/>
      <c r="F10" s="55"/>
      <c r="G10" s="47"/>
      <c r="H10" s="47"/>
      <c r="I10" s="49"/>
      <c r="J10" s="50"/>
      <c r="K10" s="50"/>
    </row>
    <row r="11" s="44" customFormat="true" ht="16.5" hidden="true" customHeight="false" outlineLevel="0" collapsed="false">
      <c r="A11" s="47"/>
      <c r="B11" s="47"/>
      <c r="C11" s="47"/>
      <c r="D11" s="47"/>
      <c r="E11" s="47"/>
      <c r="F11" s="55"/>
      <c r="G11" s="47"/>
      <c r="H11" s="47"/>
      <c r="I11" s="49" t="str">
        <f aca="false">IF(SUM(G11:H11)=0,"",SUM(G11:H11))</f>
        <v/>
      </c>
      <c r="J11" s="50"/>
      <c r="K11" s="50"/>
    </row>
    <row r="12" customFormat="false" ht="16.5" hidden="true" customHeight="false" outlineLevel="0" collapsed="false"/>
    <row r="13" s="42" customFormat="true" ht="18.55" hidden="false" customHeight="false" outlineLevel="0" collapsed="false">
      <c r="A13" s="42" t="s">
        <v>66</v>
      </c>
    </row>
    <row r="14" s="44" customFormat="true" ht="19.5" hidden="false" customHeight="true" outlineLevel="0" collapsed="false">
      <c r="A14" s="56" t="s">
        <v>67</v>
      </c>
    </row>
    <row r="15" customFormat="false" ht="48.5" hidden="false" customHeight="false" outlineLevel="0" collapsed="false">
      <c r="A15" s="57" t="s">
        <v>68</v>
      </c>
      <c r="B15" s="58" t="s">
        <v>69</v>
      </c>
      <c r="C15" s="57" t="s">
        <v>70</v>
      </c>
      <c r="D15" s="57" t="s">
        <v>71</v>
      </c>
      <c r="E15" s="58" t="s">
        <v>72</v>
      </c>
      <c r="F15" s="57" t="s">
        <v>73</v>
      </c>
    </row>
    <row r="16" customFormat="false" ht="48.5" hidden="false" customHeight="false" outlineLevel="0" collapsed="false">
      <c r="A16" s="59" t="s">
        <v>74</v>
      </c>
      <c r="B16" s="59" t="s">
        <v>75</v>
      </c>
      <c r="C16" s="59" t="s">
        <v>75</v>
      </c>
      <c r="D16" s="59" t="s">
        <v>75</v>
      </c>
      <c r="E16" s="59" t="s">
        <v>75</v>
      </c>
      <c r="F16" s="60" t="s">
        <v>76</v>
      </c>
    </row>
    <row r="17" customFormat="false" ht="17.35" hidden="false" customHeight="false" outlineLevel="0" collapsed="false">
      <c r="A17" s="61" t="s">
        <v>77</v>
      </c>
      <c r="B17" s="62" t="s">
        <v>78</v>
      </c>
      <c r="C17" s="63" t="s">
        <v>79</v>
      </c>
      <c r="D17" s="63" t="s">
        <v>78</v>
      </c>
      <c r="E17" s="64" t="s">
        <v>78</v>
      </c>
      <c r="F17" s="65" t="str">
        <f aca="false">IF(A17="學系","A",IF(AND(A17="獨立所",C17="是"),"D",IF(AND(A17="獨立所",E17="否"),"B",IF(AND(A17="獨立所",D17="是",E17="是"),"C",IF(A17="學位學程","E")))))&amp;IF(A17="學位學程",1,IF(C17="是",3,IF(AND(C17="否",D17="否"),1,2)))&amp;IF($B$17="是",1,0)</f>
        <v>A21</v>
      </c>
    </row>
    <row r="19" customFormat="false" ht="20.1" hidden="false" customHeight="false" outlineLevel="0" collapsed="false">
      <c r="A19" s="56" t="s">
        <v>80</v>
      </c>
      <c r="Q19" s="66"/>
      <c r="R19" s="66"/>
    </row>
    <row r="20" customFormat="false" ht="20.1" hidden="false" customHeight="false" outlineLevel="0" collapsed="false">
      <c r="A20" s="56" t="s">
        <v>81</v>
      </c>
      <c r="B20" s="67"/>
      <c r="C20" s="67"/>
      <c r="D20" s="67"/>
      <c r="E20" s="67"/>
      <c r="G20" s="68" t="s">
        <v>82</v>
      </c>
      <c r="H20" s="69"/>
      <c r="I20" s="69"/>
      <c r="J20" s="69"/>
      <c r="O20" s="70"/>
      <c r="Q20" s="66"/>
      <c r="R20" s="66"/>
    </row>
    <row r="21" customFormat="false" ht="17.15" hidden="false" customHeight="false" outlineLevel="0" collapsed="false">
      <c r="A21" s="71" t="s">
        <v>83</v>
      </c>
      <c r="B21" s="71" t="s">
        <v>84</v>
      </c>
      <c r="C21" s="72" t="s">
        <v>85</v>
      </c>
      <c r="D21" s="71" t="s">
        <v>86</v>
      </c>
      <c r="E21" s="73" t="s">
        <v>87</v>
      </c>
      <c r="G21" s="74" t="s">
        <v>88</v>
      </c>
      <c r="H21" s="74" t="s">
        <v>83</v>
      </c>
      <c r="I21" s="75" t="s">
        <v>89</v>
      </c>
      <c r="J21" s="74" t="s">
        <v>90</v>
      </c>
    </row>
    <row r="22" customFormat="false" ht="17.15" hidden="false" customHeight="false" outlineLevel="0" collapsed="false">
      <c r="A22" s="50" t="s">
        <v>91</v>
      </c>
      <c r="B22" s="50" t="n">
        <v>420</v>
      </c>
      <c r="C22" s="76" t="n">
        <f aca="false">IF(OR(B22=0,B22=""),"",B22*1)</f>
        <v>420</v>
      </c>
      <c r="D22" s="50" t="n">
        <v>-20</v>
      </c>
      <c r="E22" s="76" t="n">
        <f aca="false">IF(OR(D22=0,D22=""),"",D22*1*4)</f>
        <v>-80</v>
      </c>
      <c r="G22" s="77" t="s">
        <v>77</v>
      </c>
      <c r="H22" s="77" t="s">
        <v>92</v>
      </c>
      <c r="I22" s="78" t="s">
        <v>93</v>
      </c>
      <c r="J22" s="78" t="n">
        <v>7</v>
      </c>
    </row>
    <row r="23" customFormat="false" ht="17.15" hidden="false" customHeight="false" outlineLevel="0" collapsed="false">
      <c r="A23" s="79" t="s">
        <v>94</v>
      </c>
      <c r="B23" s="79" t="n">
        <v>1</v>
      </c>
      <c r="C23" s="80" t="n">
        <f aca="false">IF(OR(B23=0,B23=""),"",B23*1)</f>
        <v>1</v>
      </c>
      <c r="D23" s="81"/>
      <c r="E23" s="82" t="str">
        <f aca="false">IF(OR(D23=0,D23=""),"",D23*1*4)</f>
        <v/>
      </c>
      <c r="G23" s="77" t="s">
        <v>77</v>
      </c>
      <c r="H23" s="77" t="s">
        <v>95</v>
      </c>
      <c r="I23" s="78" t="s">
        <v>96</v>
      </c>
      <c r="J23" s="78" t="n">
        <v>9</v>
      </c>
    </row>
    <row r="24" customFormat="false" ht="17.15" hidden="false" customHeight="false" outlineLevel="0" collapsed="false">
      <c r="A24" s="50" t="s">
        <v>97</v>
      </c>
      <c r="B24" s="50" t="n">
        <v>90</v>
      </c>
      <c r="C24" s="76" t="n">
        <f aca="false">IF(OR(B24=0,B24=""),"",B24*0.5)</f>
        <v>45</v>
      </c>
      <c r="D24" s="50" t="n">
        <v>5</v>
      </c>
      <c r="E24" s="76" t="n">
        <f aca="false">IF(OR(D24=0,D24=""),"",D24*0.5*4)</f>
        <v>10</v>
      </c>
      <c r="G24" s="77" t="s">
        <v>77</v>
      </c>
      <c r="H24" s="77" t="s">
        <v>98</v>
      </c>
      <c r="I24" s="78" t="s">
        <v>99</v>
      </c>
      <c r="J24" s="78" t="n">
        <v>11</v>
      </c>
    </row>
    <row r="25" customFormat="false" ht="17.15" hidden="false" customHeight="false" outlineLevel="0" collapsed="false">
      <c r="A25" s="79" t="s">
        <v>100</v>
      </c>
      <c r="B25" s="79" t="n">
        <v>2</v>
      </c>
      <c r="C25" s="80" t="n">
        <f aca="false">IF(OR(B25=0,B25=""),"",B25*0.5)</f>
        <v>1</v>
      </c>
      <c r="D25" s="81"/>
      <c r="E25" s="82" t="str">
        <f aca="false">IF(OR(D25=0,D25=""),"",D25*0.5*4)</f>
        <v/>
      </c>
      <c r="G25" s="83" t="s">
        <v>101</v>
      </c>
      <c r="H25" s="77" t="s">
        <v>102</v>
      </c>
      <c r="I25" s="78" t="s">
        <v>103</v>
      </c>
      <c r="J25" s="78" t="n">
        <v>5</v>
      </c>
    </row>
    <row r="26" customFormat="false" ht="17.15" hidden="false" customHeight="false" outlineLevel="0" collapsed="false">
      <c r="A26" s="50" t="s">
        <v>104</v>
      </c>
      <c r="B26" s="50" t="n">
        <v>0</v>
      </c>
      <c r="C26" s="76" t="str">
        <f aca="false">IF(OR(B26=0,B26=""),"",B26*0.5)</f>
        <v/>
      </c>
      <c r="D26" s="50" t="n">
        <v>45</v>
      </c>
      <c r="E26" s="76" t="n">
        <f aca="false">IF(OR(D26=0,D26=""),"",D26*0.5*2)</f>
        <v>45</v>
      </c>
      <c r="G26" s="83" t="s">
        <v>101</v>
      </c>
      <c r="H26" s="83" t="s">
        <v>105</v>
      </c>
      <c r="I26" s="78" t="s">
        <v>106</v>
      </c>
      <c r="J26" s="78" t="n">
        <v>7</v>
      </c>
    </row>
    <row r="27" customFormat="false" ht="17.15" hidden="false" customHeight="false" outlineLevel="0" collapsed="false">
      <c r="A27" s="79" t="s">
        <v>107</v>
      </c>
      <c r="B27" s="79"/>
      <c r="C27" s="80" t="str">
        <f aca="false">IF(OR(B27=0,B27=""),"",B27*0.5)</f>
        <v/>
      </c>
      <c r="D27" s="81"/>
      <c r="E27" s="82" t="str">
        <f aca="false">IF(OR(D27=0,D27=""),"",D27*0.5*2)</f>
        <v/>
      </c>
      <c r="G27" s="83" t="s">
        <v>101</v>
      </c>
      <c r="H27" s="77" t="s">
        <v>108</v>
      </c>
      <c r="I27" s="78" t="s">
        <v>109</v>
      </c>
      <c r="J27" s="78" t="n">
        <v>7</v>
      </c>
    </row>
    <row r="28" customFormat="false" ht="17.15" hidden="false" customHeight="false" outlineLevel="0" collapsed="false">
      <c r="A28" s="50" t="s">
        <v>110</v>
      </c>
      <c r="B28" s="50"/>
      <c r="C28" s="76" t="str">
        <f aca="false">IF(OR(B28=0,B28=""),"",B28*2)</f>
        <v/>
      </c>
      <c r="D28" s="50" t="n">
        <v>10</v>
      </c>
      <c r="E28" s="76" t="n">
        <f aca="false">IF(OR(D28=0,D28=""),"",D28*2*2)</f>
        <v>40</v>
      </c>
      <c r="G28" s="77" t="s">
        <v>111</v>
      </c>
      <c r="H28" s="77" t="s">
        <v>112</v>
      </c>
      <c r="I28" s="78" t="s">
        <v>113</v>
      </c>
      <c r="J28" s="78" t="n">
        <v>15</v>
      </c>
    </row>
    <row r="29" customFormat="false" ht="17.15" hidden="false" customHeight="false" outlineLevel="0" collapsed="false">
      <c r="A29" s="79" t="s">
        <v>114</v>
      </c>
      <c r="B29" s="79"/>
      <c r="C29" s="80" t="str">
        <f aca="false">IF(OR(B29=0,B29=""),"",B29*1)</f>
        <v/>
      </c>
      <c r="D29" s="81"/>
      <c r="E29" s="82" t="str">
        <f aca="false">IF(OR(D29=0,D29=""),"",D29*1*2)</f>
        <v/>
      </c>
      <c r="G29" s="74" t="s">
        <v>88</v>
      </c>
      <c r="H29" s="74" t="s">
        <v>83</v>
      </c>
      <c r="I29" s="75" t="s">
        <v>115</v>
      </c>
      <c r="J29" s="74" t="s">
        <v>90</v>
      </c>
    </row>
    <row r="30" customFormat="false" ht="17.15" hidden="false" customHeight="false" outlineLevel="0" collapsed="false">
      <c r="A30" s="50" t="s">
        <v>116</v>
      </c>
      <c r="B30" s="50" t="n">
        <v>35</v>
      </c>
      <c r="C30" s="76" t="n">
        <f aca="false">IF(OR(B30=0,B30=""),"",B30*1.6)</f>
        <v>56</v>
      </c>
      <c r="D30" s="50" t="n">
        <v>-3</v>
      </c>
      <c r="E30" s="76" t="n">
        <f aca="false">IF(OR(D30=0,D30=""),"",D30*1.6*2)</f>
        <v>-9.6</v>
      </c>
      <c r="G30" s="77" t="s">
        <v>77</v>
      </c>
      <c r="H30" s="77" t="s">
        <v>92</v>
      </c>
      <c r="I30" s="78" t="s">
        <v>117</v>
      </c>
      <c r="J30" s="78" t="n">
        <v>7</v>
      </c>
    </row>
    <row r="31" customFormat="false" ht="17.15" hidden="false" customHeight="false" outlineLevel="0" collapsed="false">
      <c r="A31" s="79" t="s">
        <v>118</v>
      </c>
      <c r="B31" s="79" t="n">
        <v>2</v>
      </c>
      <c r="C31" s="80" t="n">
        <f aca="false">IF(OR(B31=0,B31=""),"",B31*1)</f>
        <v>2</v>
      </c>
      <c r="D31" s="81"/>
      <c r="E31" s="82" t="str">
        <f aca="false">IF(OR(D31=0,D31=""),"",D31*1*2)</f>
        <v/>
      </c>
      <c r="G31" s="77" t="s">
        <v>77</v>
      </c>
      <c r="H31" s="77" t="s">
        <v>95</v>
      </c>
      <c r="I31" s="78" t="s">
        <v>119</v>
      </c>
      <c r="J31" s="78" t="n">
        <v>9</v>
      </c>
    </row>
    <row r="32" customFormat="false" ht="17.15" hidden="false" customHeight="false" outlineLevel="0" collapsed="false">
      <c r="A32" s="50" t="s">
        <v>120</v>
      </c>
      <c r="B32" s="50" t="n">
        <v>10</v>
      </c>
      <c r="C32" s="76" t="n">
        <f aca="false">IF(OR(B32=0,B32=""),"",B32*3)</f>
        <v>30</v>
      </c>
      <c r="D32" s="50" t="n">
        <v>5</v>
      </c>
      <c r="E32" s="76" t="n">
        <f aca="false">IF(OR(D32=0,D32=""),"",D32*3*3)</f>
        <v>45</v>
      </c>
      <c r="G32" s="77" t="s">
        <v>77</v>
      </c>
      <c r="H32" s="77" t="s">
        <v>98</v>
      </c>
      <c r="I32" s="78" t="s">
        <v>121</v>
      </c>
      <c r="J32" s="78" t="n">
        <v>11</v>
      </c>
    </row>
    <row r="33" customFormat="false" ht="17.15" hidden="false" customHeight="false" outlineLevel="0" collapsed="false">
      <c r="A33" s="79" t="s">
        <v>122</v>
      </c>
      <c r="B33" s="79" t="n">
        <v>1</v>
      </c>
      <c r="C33" s="84" t="n">
        <f aca="false">IF(OR(B33=0,B33=""),"",B33*1)</f>
        <v>1</v>
      </c>
      <c r="D33" s="81"/>
      <c r="E33" s="85" t="str">
        <f aca="false">IF(OR(D33=0,D33=""),"",D33*1*3)</f>
        <v/>
      </c>
      <c r="G33" s="83" t="s">
        <v>101</v>
      </c>
      <c r="H33" s="83" t="s">
        <v>102</v>
      </c>
      <c r="I33" s="78" t="s">
        <v>123</v>
      </c>
      <c r="J33" s="78" t="n">
        <v>5</v>
      </c>
    </row>
    <row r="34" customFormat="false" ht="17.35" hidden="false" customHeight="false" outlineLevel="0" collapsed="false">
      <c r="A34" s="86" t="s">
        <v>124</v>
      </c>
      <c r="B34" s="87" t="n">
        <f aca="false">IF(SUM(B$22:B$33)=0,"",SUM(B$22:B$33))</f>
        <v>561</v>
      </c>
      <c r="C34" s="88" t="n">
        <f aca="false">IF(SUM(C$22:C$33)=0,"",SUM(C$22:C$33))</f>
        <v>556</v>
      </c>
      <c r="D34" s="89" t="n">
        <f aca="false">IF(SUM(D$22:D$33)=0,"",SUM(D$22:D$33))</f>
        <v>42</v>
      </c>
      <c r="E34" s="88" t="n">
        <f aca="false">IF(SUM(E$22:E$33)=0,"",SUM(E$22:E$33))</f>
        <v>50.4</v>
      </c>
      <c r="G34" s="83" t="s">
        <v>101</v>
      </c>
      <c r="H34" s="83" t="s">
        <v>105</v>
      </c>
      <c r="I34" s="78" t="s">
        <v>125</v>
      </c>
      <c r="J34" s="78" t="n">
        <v>7</v>
      </c>
    </row>
    <row r="35" customFormat="false" ht="17.35" hidden="false" customHeight="false" outlineLevel="0" collapsed="false">
      <c r="A35" s="90" t="s">
        <v>126</v>
      </c>
      <c r="B35" s="91" t="n">
        <f aca="false">IF(SUM(B$28:B$33)=0,"",SUM(B$28:B$33))</f>
        <v>48</v>
      </c>
      <c r="C35" s="92"/>
      <c r="D35" s="91" t="n">
        <f aca="false">IF(SUM(D$28:D$33)=0,"",SUM(D$28:D$33))</f>
        <v>12</v>
      </c>
      <c r="E35" s="93"/>
      <c r="G35" s="83" t="s">
        <v>101</v>
      </c>
      <c r="H35" s="77" t="s">
        <v>108</v>
      </c>
      <c r="I35" s="78" t="s">
        <v>127</v>
      </c>
      <c r="J35" s="78" t="n">
        <v>7</v>
      </c>
    </row>
    <row r="36" customFormat="false" ht="17.15" hidden="false" customHeight="false" outlineLevel="0" collapsed="false">
      <c r="G36" s="77" t="s">
        <v>111</v>
      </c>
      <c r="H36" s="77" t="s">
        <v>112</v>
      </c>
      <c r="I36" s="78" t="s">
        <v>128</v>
      </c>
      <c r="J36" s="78" t="n">
        <v>15</v>
      </c>
    </row>
    <row r="37" customFormat="false" ht="20.1" hidden="false" customHeight="false" outlineLevel="0" collapsed="false">
      <c r="A37" s="56" t="s">
        <v>129</v>
      </c>
      <c r="O37" s="94"/>
      <c r="P37" s="94"/>
      <c r="Q37" s="95"/>
      <c r="R37" s="95"/>
    </row>
    <row r="38" customFormat="false" ht="20.1" hidden="false" customHeight="false" outlineLevel="0" collapsed="false">
      <c r="A38" s="56" t="s">
        <v>81</v>
      </c>
      <c r="O38" s="94"/>
      <c r="P38" s="94"/>
      <c r="Q38" s="95"/>
      <c r="R38" s="95"/>
    </row>
    <row r="39" s="103" customFormat="true" ht="16.5" hidden="false" customHeight="false" outlineLevel="0" collapsed="false">
      <c r="A39" s="96" t="s">
        <v>83</v>
      </c>
      <c r="B39" s="97" t="s">
        <v>84</v>
      </c>
      <c r="C39" s="98" t="s">
        <v>130</v>
      </c>
      <c r="D39" s="99" t="s">
        <v>131</v>
      </c>
      <c r="E39" s="100" t="s">
        <v>132</v>
      </c>
      <c r="F39" s="100" t="s">
        <v>133</v>
      </c>
      <c r="G39" s="100" t="s">
        <v>134</v>
      </c>
      <c r="H39" s="100" t="s">
        <v>135</v>
      </c>
      <c r="I39" s="100" t="s">
        <v>136</v>
      </c>
      <c r="J39" s="100" t="s">
        <v>137</v>
      </c>
      <c r="K39" s="100" t="s">
        <v>138</v>
      </c>
      <c r="L39" s="100" t="s">
        <v>139</v>
      </c>
      <c r="M39" s="100" t="s">
        <v>140</v>
      </c>
      <c r="N39" s="100" t="s">
        <v>141</v>
      </c>
      <c r="O39" s="101" t="s">
        <v>142</v>
      </c>
      <c r="P39" s="102"/>
    </row>
    <row r="40" customFormat="false" ht="16.5" hidden="false" customHeight="false" outlineLevel="0" collapsed="false">
      <c r="A40" s="50" t="s">
        <v>91</v>
      </c>
      <c r="B40" s="57" t="n">
        <v>180</v>
      </c>
      <c r="C40" s="104" t="n">
        <v>10</v>
      </c>
      <c r="D40" s="105" t="n">
        <v>100</v>
      </c>
      <c r="E40" s="106" t="n">
        <v>200</v>
      </c>
      <c r="F40" s="106" t="n">
        <v>300</v>
      </c>
      <c r="G40" s="106"/>
      <c r="H40" s="106"/>
      <c r="I40" s="106"/>
      <c r="J40" s="106"/>
      <c r="K40" s="106"/>
      <c r="L40" s="106"/>
      <c r="M40" s="107"/>
      <c r="N40" s="107"/>
      <c r="O40" s="108"/>
      <c r="P40" s="95"/>
    </row>
    <row r="41" customFormat="false" ht="16.5" hidden="false" customHeight="false" outlineLevel="0" collapsed="false">
      <c r="A41" s="79" t="s">
        <v>94</v>
      </c>
      <c r="B41" s="79" t="n">
        <v>2</v>
      </c>
      <c r="C41" s="109"/>
      <c r="D41" s="110" t="n">
        <v>1</v>
      </c>
      <c r="E41" s="111" t="n">
        <v>2</v>
      </c>
      <c r="F41" s="111" t="n">
        <v>3</v>
      </c>
      <c r="G41" s="111"/>
      <c r="H41" s="111"/>
      <c r="I41" s="111"/>
      <c r="J41" s="111"/>
      <c r="K41" s="111"/>
      <c r="L41" s="111"/>
      <c r="M41" s="112"/>
      <c r="N41" s="112"/>
      <c r="O41" s="113"/>
      <c r="P41" s="95"/>
    </row>
    <row r="42" customFormat="false" ht="16.5" hidden="false" customHeight="false" outlineLevel="0" collapsed="false">
      <c r="A42" s="50" t="s">
        <v>97</v>
      </c>
      <c r="B42" s="57" t="n">
        <v>90</v>
      </c>
      <c r="C42" s="104" t="n">
        <v>-5</v>
      </c>
      <c r="D42" s="105"/>
      <c r="E42" s="106"/>
      <c r="F42" s="106"/>
      <c r="G42" s="106"/>
      <c r="H42" s="106"/>
      <c r="I42" s="106"/>
      <c r="J42" s="106"/>
      <c r="K42" s="106"/>
      <c r="L42" s="106"/>
      <c r="M42" s="107"/>
      <c r="N42" s="107"/>
      <c r="O42" s="108"/>
      <c r="P42" s="95"/>
    </row>
    <row r="43" customFormat="false" ht="16.5" hidden="false" customHeight="false" outlineLevel="0" collapsed="false">
      <c r="A43" s="79" t="s">
        <v>100</v>
      </c>
      <c r="B43" s="79"/>
      <c r="C43" s="109"/>
      <c r="D43" s="110"/>
      <c r="E43" s="111"/>
      <c r="F43" s="111"/>
      <c r="G43" s="111"/>
      <c r="H43" s="111"/>
      <c r="I43" s="111"/>
      <c r="J43" s="111"/>
      <c r="K43" s="111"/>
      <c r="L43" s="111"/>
      <c r="M43" s="112"/>
      <c r="N43" s="112"/>
      <c r="O43" s="113"/>
      <c r="P43" s="95"/>
    </row>
    <row r="44" customFormat="false" ht="16.5" hidden="false" customHeight="false" outlineLevel="0" collapsed="false">
      <c r="A44" s="50" t="s">
        <v>104</v>
      </c>
      <c r="B44" s="57"/>
      <c r="C44" s="104"/>
      <c r="D44" s="105"/>
      <c r="E44" s="106"/>
      <c r="F44" s="106"/>
      <c r="G44" s="106" t="n">
        <v>160</v>
      </c>
      <c r="H44" s="106"/>
      <c r="I44" s="106"/>
      <c r="J44" s="106"/>
      <c r="K44" s="106"/>
      <c r="L44" s="106"/>
      <c r="M44" s="107"/>
      <c r="N44" s="107"/>
      <c r="O44" s="108"/>
      <c r="P44" s="95"/>
    </row>
    <row r="45" customFormat="false" ht="16.5" hidden="false" customHeight="false" outlineLevel="0" collapsed="false">
      <c r="A45" s="79" t="s">
        <v>107</v>
      </c>
      <c r="B45" s="79"/>
      <c r="C45" s="109"/>
      <c r="D45" s="110"/>
      <c r="E45" s="111"/>
      <c r="F45" s="111"/>
      <c r="G45" s="111" t="n">
        <v>1</v>
      </c>
      <c r="H45" s="111"/>
      <c r="I45" s="111"/>
      <c r="J45" s="111"/>
      <c r="K45" s="111"/>
      <c r="L45" s="111"/>
      <c r="M45" s="112"/>
      <c r="N45" s="112"/>
      <c r="O45" s="113"/>
      <c r="P45" s="95"/>
    </row>
    <row r="46" customFormat="false" ht="16.5" hidden="false" customHeight="false" outlineLevel="0" collapsed="false">
      <c r="A46" s="50" t="s">
        <v>110</v>
      </c>
      <c r="B46" s="57"/>
      <c r="C46" s="104"/>
      <c r="D46" s="105" t="n">
        <v>50</v>
      </c>
      <c r="E46" s="106" t="n">
        <v>15</v>
      </c>
      <c r="F46" s="106"/>
      <c r="G46" s="106"/>
      <c r="H46" s="106"/>
      <c r="I46" s="106"/>
      <c r="J46" s="106"/>
      <c r="K46" s="106"/>
      <c r="L46" s="106"/>
      <c r="M46" s="107"/>
      <c r="N46" s="107"/>
      <c r="O46" s="108"/>
      <c r="P46" s="95"/>
    </row>
    <row r="47" customFormat="false" ht="16.5" hidden="false" customHeight="false" outlineLevel="0" collapsed="false">
      <c r="A47" s="79" t="s">
        <v>114</v>
      </c>
      <c r="B47" s="79"/>
      <c r="C47" s="109"/>
      <c r="D47" s="110"/>
      <c r="E47" s="111"/>
      <c r="F47" s="111"/>
      <c r="G47" s="111"/>
      <c r="H47" s="111"/>
      <c r="I47" s="111"/>
      <c r="J47" s="111"/>
      <c r="K47" s="111"/>
      <c r="L47" s="111"/>
      <c r="M47" s="112"/>
      <c r="N47" s="112"/>
      <c r="O47" s="113"/>
      <c r="P47" s="95"/>
    </row>
    <row r="48" customFormat="false" ht="16.5" hidden="false" customHeight="false" outlineLevel="0" collapsed="false">
      <c r="A48" s="50" t="s">
        <v>116</v>
      </c>
      <c r="B48" s="57"/>
      <c r="C48" s="104"/>
      <c r="D48" s="105"/>
      <c r="E48" s="106"/>
      <c r="F48" s="106" t="n">
        <v>40</v>
      </c>
      <c r="G48" s="106"/>
      <c r="H48" s="106"/>
      <c r="I48" s="106"/>
      <c r="J48" s="106"/>
      <c r="K48" s="106"/>
      <c r="L48" s="106"/>
      <c r="M48" s="107"/>
      <c r="N48" s="107"/>
      <c r="O48" s="108"/>
      <c r="P48" s="95"/>
    </row>
    <row r="49" customFormat="false" ht="16.5" hidden="false" customHeight="false" outlineLevel="0" collapsed="false">
      <c r="A49" s="79" t="s">
        <v>118</v>
      </c>
      <c r="B49" s="79"/>
      <c r="C49" s="109"/>
      <c r="D49" s="110"/>
      <c r="E49" s="111"/>
      <c r="F49" s="111" t="n">
        <v>1</v>
      </c>
      <c r="G49" s="111"/>
      <c r="H49" s="111"/>
      <c r="I49" s="111"/>
      <c r="J49" s="111"/>
      <c r="K49" s="111"/>
      <c r="L49" s="111"/>
      <c r="M49" s="112"/>
      <c r="N49" s="112"/>
      <c r="O49" s="113"/>
      <c r="P49" s="95"/>
    </row>
    <row r="50" customFormat="false" ht="16.5" hidden="false" customHeight="false" outlineLevel="0" collapsed="false">
      <c r="A50" s="50" t="s">
        <v>120</v>
      </c>
      <c r="B50" s="57"/>
      <c r="C50" s="104"/>
      <c r="D50" s="105"/>
      <c r="E50" s="106"/>
      <c r="F50" s="106" t="n">
        <v>8</v>
      </c>
      <c r="G50" s="106"/>
      <c r="H50" s="106"/>
      <c r="I50" s="106"/>
      <c r="J50" s="106"/>
      <c r="K50" s="106"/>
      <c r="L50" s="106"/>
      <c r="M50" s="107"/>
      <c r="N50" s="107"/>
      <c r="O50" s="108"/>
      <c r="P50" s="95"/>
    </row>
    <row r="51" customFormat="false" ht="16.5" hidden="false" customHeight="false" outlineLevel="0" collapsed="false">
      <c r="A51" s="79" t="s">
        <v>122</v>
      </c>
      <c r="B51" s="79"/>
      <c r="C51" s="109"/>
      <c r="D51" s="110"/>
      <c r="E51" s="111"/>
      <c r="F51" s="111" t="n">
        <v>2</v>
      </c>
      <c r="G51" s="111"/>
      <c r="H51" s="111"/>
      <c r="I51" s="111"/>
      <c r="J51" s="111"/>
      <c r="K51" s="111"/>
      <c r="L51" s="111"/>
      <c r="M51" s="112"/>
      <c r="N51" s="112"/>
      <c r="O51" s="113"/>
      <c r="P51" s="95"/>
    </row>
    <row r="52" customFormat="false" ht="17.35" hidden="false" customHeight="false" outlineLevel="0" collapsed="false">
      <c r="A52" s="90" t="s">
        <v>143</v>
      </c>
      <c r="B52" s="88" t="n">
        <f aca="false">SUM(B40:B51)</f>
        <v>272</v>
      </c>
      <c r="C52" s="88" t="n">
        <f aca="false">SUM(C40:C43)*4+SUM(C44:C49)*2+SUM(C50:C51)*3</f>
        <v>20</v>
      </c>
      <c r="D52" s="114" t="n">
        <f aca="false">IF(SUM(D40:D51)=0,"",SUM(D40:D51))</f>
        <v>151</v>
      </c>
      <c r="E52" s="115" t="n">
        <f aca="false">IF(SUM(E40:E51)=0,"",SUM(E40:E51))</f>
        <v>217</v>
      </c>
      <c r="F52" s="115" t="n">
        <f aca="false">IF(SUM(F40:F51)=0,"",SUM(F40:F51))</f>
        <v>354</v>
      </c>
      <c r="G52" s="115" t="n">
        <f aca="false">IF(SUM(G40:G51)=0,"",SUM(G40:G51))</f>
        <v>161</v>
      </c>
      <c r="H52" s="115" t="str">
        <f aca="false">IF(SUM(H40:H51)=0,"",SUM(H40:H51))</f>
        <v/>
      </c>
      <c r="I52" s="115" t="str">
        <f aca="false">IF(SUM(I40:I51)=0,"",SUM(I40:I51))</f>
        <v/>
      </c>
      <c r="J52" s="115" t="str">
        <f aca="false">IF(SUM(J40:J51)=0,"",SUM(J40:J51))</f>
        <v/>
      </c>
      <c r="K52" s="115" t="str">
        <f aca="false">IF(SUM(K40:K51)=0,"",SUM(K40:K51))</f>
        <v/>
      </c>
      <c r="L52" s="115" t="str">
        <f aca="false">IF(SUM(L40:L51)=0,"",SUM(L40:L51))</f>
        <v/>
      </c>
      <c r="M52" s="116" t="str">
        <f aca="false">IF(SUM(M40:M51)=0,"",SUM(M40:M51))</f>
        <v/>
      </c>
      <c r="N52" s="116" t="str">
        <f aca="false">IF(SUM(N40:N51)=0,"",SUM(N40:N51))</f>
        <v/>
      </c>
      <c r="O52" s="117" t="str">
        <f aca="false">IF(SUM(O40:O51)=0,"",SUM(O40:O51))</f>
        <v/>
      </c>
      <c r="P52" s="95"/>
    </row>
    <row r="53" customFormat="false" ht="16.5" hidden="false" customHeight="false" outlineLevel="0" collapsed="false">
      <c r="O53" s="94"/>
      <c r="P53" s="94"/>
      <c r="Q53" s="95"/>
      <c r="R53" s="95"/>
    </row>
    <row r="54" customFormat="false" ht="16.5" hidden="true" customHeight="false" outlineLevel="0" collapsed="false">
      <c r="O54" s="94"/>
      <c r="P54" s="94"/>
      <c r="Q54" s="95"/>
      <c r="R54" s="95"/>
    </row>
    <row r="55" customFormat="false" ht="20.1" hidden="false" customHeight="false" outlineLevel="0" collapsed="false">
      <c r="A55" s="56" t="s">
        <v>144</v>
      </c>
    </row>
    <row r="56" customFormat="false" ht="20.1" hidden="false" customHeight="false" outlineLevel="0" collapsed="false">
      <c r="A56" s="56" t="s">
        <v>145</v>
      </c>
    </row>
    <row r="57" customFormat="false" ht="16.5" hidden="false" customHeight="false" outlineLevel="0" collapsed="false">
      <c r="A57" s="118" t="s">
        <v>146</v>
      </c>
      <c r="B57" s="119" t="s">
        <v>147</v>
      </c>
      <c r="C57" s="119" t="s">
        <v>148</v>
      </c>
      <c r="D57" s="119" t="s">
        <v>149</v>
      </c>
      <c r="E57" s="119" t="s">
        <v>150</v>
      </c>
      <c r="F57" s="119" t="s">
        <v>151</v>
      </c>
      <c r="G57" s="120" t="s">
        <v>152</v>
      </c>
      <c r="H57" s="121"/>
    </row>
    <row r="58" customFormat="false" ht="17.15" hidden="false" customHeight="false" outlineLevel="0" collapsed="false">
      <c r="A58" s="122" t="s">
        <v>153</v>
      </c>
      <c r="B58" s="123" t="n">
        <v>1</v>
      </c>
      <c r="C58" s="123" t="n">
        <v>5</v>
      </c>
      <c r="D58" s="123" t="n">
        <v>2</v>
      </c>
      <c r="E58" s="123" t="n">
        <v>3</v>
      </c>
      <c r="F58" s="124" t="n">
        <f aca="false">SUM(B58:E58)</f>
        <v>11</v>
      </c>
      <c r="G58" s="125" t="n">
        <f aca="false">IF(AND($B$17="是",F59/4&gt;F58/2),F58+F58/2,IF(AND($B$17="否",F59/4&gt;F58/3),F58+F58/3,F58+F59/4))</f>
        <v>14.25</v>
      </c>
    </row>
    <row r="59" customFormat="false" ht="17.15" hidden="false" customHeight="false" outlineLevel="0" collapsed="false">
      <c r="A59" s="126" t="s">
        <v>154</v>
      </c>
      <c r="B59" s="57" t="n">
        <v>5</v>
      </c>
      <c r="C59" s="57" t="n">
        <v>3</v>
      </c>
      <c r="D59" s="57" t="n">
        <v>0</v>
      </c>
      <c r="E59" s="57" t="n">
        <v>5</v>
      </c>
      <c r="F59" s="127" t="n">
        <f aca="false">SUM(B59:E59)</f>
        <v>13</v>
      </c>
      <c r="G59" s="125"/>
    </row>
    <row r="60" customFormat="false" ht="17.15" hidden="false" customHeight="false" outlineLevel="0" collapsed="false">
      <c r="A60" s="126" t="s">
        <v>155</v>
      </c>
      <c r="B60" s="57" t="n">
        <v>-1</v>
      </c>
      <c r="C60" s="57"/>
      <c r="D60" s="57"/>
      <c r="E60" s="57" t="n">
        <v>3</v>
      </c>
      <c r="F60" s="127" t="n">
        <f aca="false">SUM(B60:E60)</f>
        <v>2</v>
      </c>
      <c r="G60" s="125" t="n">
        <f aca="false">IF(AND($B$17="是",SUM(F61,F59)/4&gt;SUM(F60,F58)/2),SUM(F60,F58)+SUM(F60,F58)/2,IF(AND($B$17="否",SUM(F61,F59)/4&gt;SUM(F60,F58)/3),SUM(F60,F58)+SUM(F60,F58)/3,SUM(F60,F58)+SUM(F61,F59/4)))</f>
        <v>18.25</v>
      </c>
    </row>
    <row r="61" customFormat="false" ht="17.15" hidden="false" customHeight="false" outlineLevel="0" collapsed="false">
      <c r="A61" s="128" t="s">
        <v>156</v>
      </c>
      <c r="B61" s="129"/>
      <c r="C61" s="129" t="n">
        <v>-3</v>
      </c>
      <c r="D61" s="129"/>
      <c r="E61" s="129" t="n">
        <v>5</v>
      </c>
      <c r="F61" s="130" t="n">
        <f aca="false">SUM(B61:E61)</f>
        <v>2</v>
      </c>
      <c r="G61" s="125"/>
    </row>
    <row r="62" s="133" customFormat="true" ht="16.5" hidden="false" customHeight="false" outlineLevel="0" collapsed="false">
      <c r="A62" s="131"/>
      <c r="B62" s="131"/>
      <c r="C62" s="131"/>
      <c r="D62" s="131"/>
      <c r="E62" s="131"/>
      <c r="F62" s="131"/>
      <c r="G62" s="132"/>
    </row>
    <row r="63" customFormat="false" ht="20.1" hidden="false" customHeight="false" outlineLevel="0" collapsed="false">
      <c r="A63" s="56" t="s">
        <v>157</v>
      </c>
    </row>
    <row r="64" customFormat="false" ht="20.1" hidden="false" customHeight="false" outlineLevel="0" collapsed="false">
      <c r="A64" s="56" t="s">
        <v>158</v>
      </c>
    </row>
    <row r="65" s="133" customFormat="true" ht="16.5" hidden="false" customHeight="false" outlineLevel="0" collapsed="false">
      <c r="A65" s="134" t="s">
        <v>112</v>
      </c>
      <c r="B65" s="135" t="s">
        <v>147</v>
      </c>
      <c r="C65" s="135" t="s">
        <v>148</v>
      </c>
      <c r="D65" s="135" t="s">
        <v>149</v>
      </c>
      <c r="E65" s="135" t="s">
        <v>150</v>
      </c>
      <c r="F65" s="135" t="s">
        <v>151</v>
      </c>
    </row>
    <row r="66" customFormat="false" ht="17.15" hidden="false" customHeight="false" outlineLevel="0" collapsed="false">
      <c r="A66" s="136" t="s">
        <v>159</v>
      </c>
      <c r="B66" s="123" t="n">
        <f aca="false">IF(SUM(B68:B80)=0,"",SUM(B68:B80))</f>
        <v>5</v>
      </c>
      <c r="C66" s="123" t="n">
        <f aca="false">IF(SUM(C68:C80)=0,"",SUM(C68:C80))</f>
        <v>2</v>
      </c>
      <c r="D66" s="123" t="n">
        <f aca="false">IF(SUM(D68:D80)=0,"",SUM(D68:D80))</f>
        <v>5</v>
      </c>
      <c r="E66" s="123" t="n">
        <f aca="false">IF(SUM(E68:E80)=0,"",SUM(E68:E80))</f>
        <v>2</v>
      </c>
      <c r="F66" s="124" t="n">
        <f aca="false">SUM(B66:E66)</f>
        <v>14</v>
      </c>
    </row>
    <row r="67" customFormat="false" ht="17.15" hidden="false" customHeight="false" outlineLevel="0" collapsed="false">
      <c r="A67" s="137" t="s">
        <v>160</v>
      </c>
      <c r="B67" s="129"/>
      <c r="C67" s="129" t="n">
        <v>-3</v>
      </c>
      <c r="D67" s="129"/>
      <c r="E67" s="129" t="n">
        <v>5</v>
      </c>
      <c r="F67" s="130" t="n">
        <f aca="false">SUM(B67:E67)</f>
        <v>2</v>
      </c>
    </row>
    <row r="68" customFormat="false" ht="17.15" hidden="false" customHeight="false" outlineLevel="0" collapsed="false">
      <c r="A68" s="138" t="s">
        <v>161</v>
      </c>
      <c r="B68" s="139" t="n">
        <v>1</v>
      </c>
      <c r="C68" s="139"/>
      <c r="D68" s="139"/>
      <c r="E68" s="139"/>
      <c r="F68" s="140" t="n">
        <f aca="false">SUM(B68:E68)</f>
        <v>1</v>
      </c>
    </row>
    <row r="69" customFormat="false" ht="17.15" hidden="false" customHeight="false" outlineLevel="0" collapsed="false">
      <c r="A69" s="141" t="s">
        <v>131</v>
      </c>
      <c r="B69" s="139" t="n">
        <v>1</v>
      </c>
      <c r="C69" s="139"/>
      <c r="D69" s="139"/>
      <c r="E69" s="139"/>
      <c r="F69" s="140" t="n">
        <f aca="false">SUM(B69:E69)</f>
        <v>1</v>
      </c>
    </row>
    <row r="70" customFormat="false" ht="17.15" hidden="false" customHeight="false" outlineLevel="0" collapsed="false">
      <c r="A70" s="142" t="s">
        <v>132</v>
      </c>
      <c r="B70" s="106"/>
      <c r="C70" s="106" t="n">
        <v>1</v>
      </c>
      <c r="D70" s="106"/>
      <c r="E70" s="106"/>
      <c r="F70" s="143" t="n">
        <f aca="false">SUM(B70:E70)</f>
        <v>1</v>
      </c>
    </row>
    <row r="71" customFormat="false" ht="17.15" hidden="false" customHeight="false" outlineLevel="0" collapsed="false">
      <c r="A71" s="142" t="s">
        <v>133</v>
      </c>
      <c r="B71" s="106"/>
      <c r="C71" s="106"/>
      <c r="D71" s="106" t="n">
        <v>1</v>
      </c>
      <c r="E71" s="106"/>
      <c r="F71" s="143" t="n">
        <f aca="false">SUM(B71:E71)</f>
        <v>1</v>
      </c>
    </row>
    <row r="72" customFormat="false" ht="17.15" hidden="false" customHeight="false" outlineLevel="0" collapsed="false">
      <c r="A72" s="142" t="s">
        <v>134</v>
      </c>
      <c r="B72" s="106" t="n">
        <v>1</v>
      </c>
      <c r="C72" s="106"/>
      <c r="D72" s="106"/>
      <c r="E72" s="106" t="n">
        <v>1</v>
      </c>
      <c r="F72" s="143" t="n">
        <f aca="false">SUM(B72:E72)</f>
        <v>2</v>
      </c>
    </row>
    <row r="73" customFormat="false" ht="17.15" hidden="false" customHeight="false" outlineLevel="0" collapsed="false">
      <c r="A73" s="142" t="s">
        <v>135</v>
      </c>
      <c r="B73" s="106"/>
      <c r="C73" s="106"/>
      <c r="D73" s="106" t="n">
        <v>1</v>
      </c>
      <c r="E73" s="106"/>
      <c r="F73" s="143" t="n">
        <f aca="false">SUM(B73:E73)</f>
        <v>1</v>
      </c>
    </row>
    <row r="74" customFormat="false" ht="17.15" hidden="false" customHeight="false" outlineLevel="0" collapsed="false">
      <c r="A74" s="142" t="s">
        <v>136</v>
      </c>
      <c r="B74" s="106"/>
      <c r="C74" s="106"/>
      <c r="D74" s="106" t="n">
        <v>1</v>
      </c>
      <c r="E74" s="106"/>
      <c r="F74" s="143" t="n">
        <f aca="false">SUM(B74:E74)</f>
        <v>1</v>
      </c>
    </row>
    <row r="75" customFormat="false" ht="17.15" hidden="false" customHeight="false" outlineLevel="0" collapsed="false">
      <c r="A75" s="142" t="s">
        <v>137</v>
      </c>
      <c r="B75" s="106" t="n">
        <v>1</v>
      </c>
      <c r="C75" s="106"/>
      <c r="D75" s="106"/>
      <c r="E75" s="106"/>
      <c r="F75" s="143" t="n">
        <f aca="false">SUM(B75:E75)</f>
        <v>1</v>
      </c>
    </row>
    <row r="76" customFormat="false" ht="17.15" hidden="false" customHeight="false" outlineLevel="0" collapsed="false">
      <c r="A76" s="142" t="s">
        <v>138</v>
      </c>
      <c r="B76" s="106"/>
      <c r="C76" s="106" t="n">
        <v>1</v>
      </c>
      <c r="D76" s="106"/>
      <c r="E76" s="106"/>
      <c r="F76" s="143" t="n">
        <f aca="false">SUM(B76:E76)</f>
        <v>1</v>
      </c>
    </row>
    <row r="77" customFormat="false" ht="17.15" hidden="false" customHeight="false" outlineLevel="0" collapsed="false">
      <c r="A77" s="144" t="s">
        <v>139</v>
      </c>
      <c r="B77" s="145"/>
      <c r="C77" s="145"/>
      <c r="D77" s="145" t="n">
        <v>1</v>
      </c>
      <c r="E77" s="145"/>
      <c r="F77" s="146" t="n">
        <f aca="false">SUM(B77:E77)</f>
        <v>1</v>
      </c>
    </row>
    <row r="78" customFormat="false" ht="17.15" hidden="false" customHeight="false" outlineLevel="0" collapsed="false">
      <c r="A78" s="144" t="s">
        <v>140</v>
      </c>
      <c r="B78" s="145"/>
      <c r="C78" s="145"/>
      <c r="D78" s="145"/>
      <c r="E78" s="145" t="n">
        <v>1</v>
      </c>
      <c r="F78" s="146" t="n">
        <f aca="false">SUM(B78:E78)</f>
        <v>1</v>
      </c>
    </row>
    <row r="79" customFormat="false" ht="17.15" hidden="false" customHeight="false" outlineLevel="0" collapsed="false">
      <c r="A79" s="144" t="s">
        <v>141</v>
      </c>
      <c r="B79" s="145"/>
      <c r="C79" s="145"/>
      <c r="D79" s="145" t="n">
        <v>1</v>
      </c>
      <c r="E79" s="145"/>
      <c r="F79" s="146" t="n">
        <f aca="false">SUM(B79:E79)</f>
        <v>1</v>
      </c>
    </row>
    <row r="80" customFormat="false" ht="17.15" hidden="false" customHeight="false" outlineLevel="0" collapsed="false">
      <c r="A80" s="142" t="s">
        <v>142</v>
      </c>
      <c r="B80" s="106" t="n">
        <v>1</v>
      </c>
      <c r="C80" s="106"/>
      <c r="D80" s="106"/>
      <c r="E80" s="106"/>
      <c r="F80" s="143" t="n">
        <f aca="false">SUM(B80:E80)</f>
        <v>1</v>
      </c>
    </row>
    <row r="82" customFormat="false" ht="20.1" hidden="false" customHeight="false" outlineLevel="0" collapsed="false">
      <c r="A82" s="56" t="s">
        <v>162</v>
      </c>
    </row>
    <row r="83" customFormat="false" ht="20.1" hidden="false" customHeight="false" outlineLevel="0" collapsed="false">
      <c r="A83" s="56" t="s">
        <v>163</v>
      </c>
    </row>
    <row r="84" s="133" customFormat="true" ht="16.5" hidden="false" customHeight="false" outlineLevel="0" collapsed="false">
      <c r="A84" s="147" t="s">
        <v>112</v>
      </c>
      <c r="B84" s="148" t="s">
        <v>147</v>
      </c>
      <c r="C84" s="148" t="s">
        <v>148</v>
      </c>
      <c r="D84" s="148" t="s">
        <v>149</v>
      </c>
      <c r="E84" s="148" t="s">
        <v>150</v>
      </c>
      <c r="F84" s="148" t="s">
        <v>151</v>
      </c>
      <c r="G84" s="149" t="s">
        <v>164</v>
      </c>
    </row>
    <row r="85" customFormat="false" ht="17.15" hidden="false" customHeight="false" outlineLevel="0" collapsed="false">
      <c r="A85" s="136" t="s">
        <v>159</v>
      </c>
      <c r="B85" s="123" t="n">
        <f aca="false">IF(SUM(B87:B99)=0,"",SUM(B87:B99))</f>
        <v>49</v>
      </c>
      <c r="C85" s="123" t="n">
        <f aca="false">IF(SUM(C87:C99)=0,"",SUM(C87:C99))</f>
        <v>29</v>
      </c>
      <c r="D85" s="123" t="n">
        <f aca="false">IF(SUM(D87:D99)=0,"",SUM(D87:D99))</f>
        <v>30</v>
      </c>
      <c r="E85" s="123" t="n">
        <f aca="false">IF(SUM(E87:E99)=0,"",SUM(E87:E99))</f>
        <v>8</v>
      </c>
      <c r="F85" s="124" t="n">
        <f aca="false">SUM(B85:E85)</f>
        <v>116</v>
      </c>
      <c r="G85" s="150"/>
    </row>
    <row r="86" customFormat="false" ht="17.15" hidden="false" customHeight="false" outlineLevel="0" collapsed="false">
      <c r="A86" s="137" t="s">
        <v>165</v>
      </c>
      <c r="B86" s="129"/>
      <c r="C86" s="129" t="n">
        <v>-3</v>
      </c>
      <c r="D86" s="129"/>
      <c r="E86" s="129" t="n">
        <v>2</v>
      </c>
      <c r="F86" s="130" t="n">
        <f aca="false">SUM(B86:E86)</f>
        <v>-1</v>
      </c>
      <c r="G86" s="151"/>
    </row>
    <row r="87" customFormat="false" ht="17.15" hidden="false" customHeight="false" outlineLevel="0" collapsed="false">
      <c r="A87" s="152" t="s">
        <v>166</v>
      </c>
      <c r="B87" s="139"/>
      <c r="C87" s="139"/>
      <c r="D87" s="139"/>
      <c r="E87" s="139"/>
      <c r="F87" s="140" t="n">
        <f aca="false">SUM(B87:E87)</f>
        <v>0</v>
      </c>
      <c r="G87" s="150"/>
    </row>
    <row r="88" customFormat="false" ht="17.15" hidden="false" customHeight="false" outlineLevel="0" collapsed="false">
      <c r="A88" s="153" t="s">
        <v>131</v>
      </c>
      <c r="B88" s="139" t="n">
        <v>5</v>
      </c>
      <c r="C88" s="139" t="n">
        <v>3</v>
      </c>
      <c r="D88" s="139" t="n">
        <v>2</v>
      </c>
      <c r="E88" s="139"/>
      <c r="F88" s="140" t="n">
        <f aca="false">SUM(B88:E88)</f>
        <v>10</v>
      </c>
      <c r="G88" s="154" t="n">
        <v>28.5</v>
      </c>
    </row>
    <row r="89" customFormat="false" ht="17.15" hidden="false" customHeight="false" outlineLevel="0" collapsed="false">
      <c r="A89" s="155" t="s">
        <v>132</v>
      </c>
      <c r="B89" s="106" t="n">
        <v>1</v>
      </c>
      <c r="C89" s="106" t="n">
        <v>1</v>
      </c>
      <c r="D89" s="106" t="n">
        <v>7</v>
      </c>
      <c r="E89" s="106" t="n">
        <v>1</v>
      </c>
      <c r="F89" s="143" t="n">
        <f aca="false">SUM(B89:E89)</f>
        <v>10</v>
      </c>
      <c r="G89" s="154" t="s">
        <v>167</v>
      </c>
    </row>
    <row r="90" customFormat="false" ht="17.15" hidden="false" customHeight="false" outlineLevel="0" collapsed="false">
      <c r="A90" s="155" t="s">
        <v>133</v>
      </c>
      <c r="B90" s="106" t="n">
        <v>13</v>
      </c>
      <c r="C90" s="106"/>
      <c r="D90" s="106"/>
      <c r="E90" s="106"/>
      <c r="F90" s="143" t="n">
        <f aca="false">SUM(B90:E90)</f>
        <v>13</v>
      </c>
      <c r="G90" s="154" t="s">
        <v>167</v>
      </c>
    </row>
    <row r="91" customFormat="false" ht="17.15" hidden="false" customHeight="false" outlineLevel="0" collapsed="false">
      <c r="A91" s="155" t="s">
        <v>134</v>
      </c>
      <c r="B91" s="106" t="n">
        <v>7</v>
      </c>
      <c r="C91" s="106" t="n">
        <v>6</v>
      </c>
      <c r="D91" s="106" t="n">
        <v>1</v>
      </c>
      <c r="E91" s="106" t="n">
        <v>1</v>
      </c>
      <c r="F91" s="143" t="n">
        <f aca="false">SUM(B91:E91)</f>
        <v>15</v>
      </c>
      <c r="G91" s="154" t="s">
        <v>167</v>
      </c>
    </row>
    <row r="92" customFormat="false" ht="17.15" hidden="false" customHeight="false" outlineLevel="0" collapsed="false">
      <c r="A92" s="155" t="s">
        <v>135</v>
      </c>
      <c r="B92" s="106"/>
      <c r="C92" s="106" t="n">
        <v>5</v>
      </c>
      <c r="D92" s="106" t="n">
        <v>2</v>
      </c>
      <c r="E92" s="106"/>
      <c r="F92" s="143" t="n">
        <f aca="false">SUM(B92:E92)</f>
        <v>7</v>
      </c>
      <c r="G92" s="154" t="s">
        <v>167</v>
      </c>
    </row>
    <row r="93" customFormat="false" ht="17.15" hidden="false" customHeight="false" outlineLevel="0" collapsed="false">
      <c r="A93" s="155" t="s">
        <v>136</v>
      </c>
      <c r="B93" s="106" t="n">
        <v>3</v>
      </c>
      <c r="C93" s="106" t="n">
        <v>3</v>
      </c>
      <c r="D93" s="106" t="n">
        <v>1</v>
      </c>
      <c r="E93" s="106"/>
      <c r="F93" s="143" t="n">
        <f aca="false">SUM(B93:E93)</f>
        <v>7</v>
      </c>
      <c r="G93" s="154" t="s">
        <v>167</v>
      </c>
    </row>
    <row r="94" customFormat="false" ht="17.15" hidden="false" customHeight="false" outlineLevel="0" collapsed="false">
      <c r="A94" s="155" t="s">
        <v>137</v>
      </c>
      <c r="B94" s="106" t="n">
        <v>8</v>
      </c>
      <c r="C94" s="106" t="n">
        <v>2</v>
      </c>
      <c r="D94" s="106" t="n">
        <v>4</v>
      </c>
      <c r="E94" s="106" t="n">
        <v>1</v>
      </c>
      <c r="F94" s="143" t="n">
        <f aca="false">SUM(B94:E94)</f>
        <v>15</v>
      </c>
      <c r="G94" s="154" t="s">
        <v>167</v>
      </c>
    </row>
    <row r="95" customFormat="false" ht="17.15" hidden="false" customHeight="false" outlineLevel="0" collapsed="false">
      <c r="A95" s="155" t="s">
        <v>138</v>
      </c>
      <c r="B95" s="106" t="n">
        <v>11</v>
      </c>
      <c r="C95" s="106"/>
      <c r="D95" s="106"/>
      <c r="E95" s="106"/>
      <c r="F95" s="143" t="n">
        <f aca="false">SUM(B95:E95)</f>
        <v>11</v>
      </c>
      <c r="G95" s="154" t="s">
        <v>167</v>
      </c>
    </row>
    <row r="96" customFormat="false" ht="17.15" hidden="false" customHeight="false" outlineLevel="0" collapsed="false">
      <c r="A96" s="156" t="s">
        <v>139</v>
      </c>
      <c r="B96" s="145"/>
      <c r="C96" s="145" t="n">
        <v>5</v>
      </c>
      <c r="D96" s="145" t="n">
        <v>5</v>
      </c>
      <c r="E96" s="145" t="n">
        <v>2</v>
      </c>
      <c r="F96" s="146" t="n">
        <f aca="false">SUM(B96:E96)</f>
        <v>12</v>
      </c>
      <c r="G96" s="154" t="s">
        <v>167</v>
      </c>
    </row>
    <row r="97" customFormat="false" ht="17.15" hidden="false" customHeight="false" outlineLevel="0" collapsed="false">
      <c r="A97" s="156" t="s">
        <v>140</v>
      </c>
      <c r="B97" s="145"/>
      <c r="C97" s="145" t="n">
        <v>3</v>
      </c>
      <c r="D97" s="145" t="n">
        <v>3</v>
      </c>
      <c r="E97" s="145" t="n">
        <v>3</v>
      </c>
      <c r="F97" s="146" t="n">
        <f aca="false">SUM(B97:E97)</f>
        <v>9</v>
      </c>
      <c r="G97" s="154" t="s">
        <v>167</v>
      </c>
    </row>
    <row r="98" customFormat="false" ht="17.15" hidden="false" customHeight="false" outlineLevel="0" collapsed="false">
      <c r="A98" s="156" t="s">
        <v>141</v>
      </c>
      <c r="B98" s="145"/>
      <c r="C98" s="145" t="n">
        <v>1</v>
      </c>
      <c r="D98" s="145" t="n">
        <v>2</v>
      </c>
      <c r="E98" s="145"/>
      <c r="F98" s="146" t="n">
        <f aca="false">SUM(B98:E98)</f>
        <v>3</v>
      </c>
      <c r="G98" s="154" t="s">
        <v>167</v>
      </c>
    </row>
    <row r="99" customFormat="false" ht="17.15" hidden="false" customHeight="false" outlineLevel="0" collapsed="false">
      <c r="A99" s="155" t="s">
        <v>142</v>
      </c>
      <c r="B99" s="106" t="n">
        <v>1</v>
      </c>
      <c r="C99" s="106"/>
      <c r="D99" s="106" t="n">
        <v>3</v>
      </c>
      <c r="E99" s="106"/>
      <c r="F99" s="143" t="n">
        <f aca="false">SUM(B99:E99)</f>
        <v>4</v>
      </c>
      <c r="G99" s="154" t="s">
        <v>167</v>
      </c>
    </row>
    <row r="100" customFormat="false" ht="20.1" hidden="false" customHeight="false" outlineLevel="0" collapsed="false">
      <c r="A100" s="56" t="s">
        <v>168</v>
      </c>
    </row>
    <row r="101" customFormat="false" ht="20.1" hidden="false" customHeight="false" outlineLevel="0" collapsed="false">
      <c r="A101" s="56" t="s">
        <v>169</v>
      </c>
    </row>
    <row r="102" customFormat="false" ht="16.5" hidden="false" customHeight="false" outlineLevel="0" collapsed="false">
      <c r="A102" s="157" t="s">
        <v>146</v>
      </c>
      <c r="B102" s="71" t="s">
        <v>170</v>
      </c>
      <c r="C102" s="71" t="s">
        <v>171</v>
      </c>
      <c r="D102" s="71" t="s">
        <v>172</v>
      </c>
      <c r="E102" s="71" t="s">
        <v>90</v>
      </c>
      <c r="F102" s="71" t="s">
        <v>173</v>
      </c>
    </row>
    <row r="103" customFormat="false" ht="16.5" hidden="false" customHeight="false" outlineLevel="0" collapsed="false">
      <c r="A103" s="71" t="s">
        <v>174</v>
      </c>
      <c r="B103" s="158" t="n">
        <f aca="false">IF($A$17="學位學程","",IF(C34/G58=0,"",C34/G58))</f>
        <v>39.0175438596491</v>
      </c>
      <c r="C103" s="158" t="n">
        <f aca="false">IF($A$17="學位學程","",IF(B35/SUM(B58:D58)=0,"",B35/SUM(B58:D58)))</f>
        <v>6</v>
      </c>
      <c r="D103" s="159" t="n">
        <f aca="false">IF($A$17="學位學程","",IF(E58/F58=0,"",E58/F58))</f>
        <v>0.272727272727273</v>
      </c>
      <c r="E103" s="160" t="n">
        <f aca="false">IF($A$17="學位學程","",F58-VLOOKUP($F$17,$I$22:$J$36,2,FALSE()))</f>
        <v>2</v>
      </c>
      <c r="F103" s="161"/>
    </row>
    <row r="104" customFormat="false" ht="16.5" hidden="false" customHeight="false" outlineLevel="0" collapsed="false">
      <c r="A104" s="71" t="s">
        <v>175</v>
      </c>
      <c r="B104" s="158" t="n">
        <f aca="false">IF($A$17="學位學程","",IF(SUM(C34,E34)/G60=0,"",SUM(C34,E34)/G60))</f>
        <v>33.227397260274</v>
      </c>
      <c r="C104" s="158" t="n">
        <f aca="false">IF($A$17="學位學程","",IF(SUM(B35,D35)/SUM(B58:D58,B60:D60)=0,"",SUM(B35,D35)/SUM(B58:D58,B60:D60)))</f>
        <v>8.57142857142857</v>
      </c>
      <c r="D104" s="159" t="n">
        <f aca="false">IF($A$17="學位學程","",IF(SUM(E58,E60)/SUM(F58,F60)=0,"",SUM(E58,E60)/SUM(F58,F60)))</f>
        <v>0.461538461538462</v>
      </c>
      <c r="E104" s="160" t="n">
        <f aca="false">IF($A$17="學位學程","",SUM(F58,F60)-VLOOKUP($F$17,$I$22:$J$36,2,FALSE()))</f>
        <v>4</v>
      </c>
      <c r="F104" s="161"/>
    </row>
    <row r="105" customFormat="false" ht="16.5" hidden="false" customHeight="false" outlineLevel="0" collapsed="false">
      <c r="A105" s="162" t="s">
        <v>176</v>
      </c>
      <c r="B105" s="57" t="str">
        <f aca="false">IF(B103="","",IF(B103&gt;39.5,"不合格",IF(B103&gt;38,"待改善","")))</f>
        <v>待改善</v>
      </c>
      <c r="C105" s="57" t="str">
        <f aca="false">IF(C103="","",IF(C103&gt;20,"不合格",IF(C103&gt;19,"待改善","")))</f>
        <v/>
      </c>
      <c r="D105" s="57" t="str">
        <f aca="false">IF(D103="","",IF(D103&gt;0.3,"不合格",IF(D103&gt;0.285,"待改善","")))</f>
        <v/>
      </c>
      <c r="E105" s="57" t="str">
        <f aca="false">IF(E103&lt;0,"不合格","")</f>
        <v/>
      </c>
      <c r="F105" s="163"/>
    </row>
    <row r="106" customFormat="false" ht="16.5" hidden="false" customHeight="false" outlineLevel="0" collapsed="false">
      <c r="A106" s="164" t="s">
        <v>112</v>
      </c>
      <c r="B106" s="165" t="s">
        <v>170</v>
      </c>
      <c r="C106" s="165" t="s">
        <v>171</v>
      </c>
      <c r="D106" s="165" t="s">
        <v>172</v>
      </c>
      <c r="E106" s="165" t="s">
        <v>90</v>
      </c>
      <c r="F106" s="165" t="s">
        <v>173</v>
      </c>
    </row>
    <row r="107" customFormat="false" ht="16.5" hidden="false" customHeight="false" outlineLevel="0" collapsed="false">
      <c r="A107" s="165" t="s">
        <v>174</v>
      </c>
      <c r="B107" s="158" t="str">
        <f aca="false">IF($A$17="學位學程",IF(SUM(B52,D52:O52)/F85=0,"",SUM(B52,D52:O52)/F85),"")</f>
        <v/>
      </c>
      <c r="C107" s="166"/>
      <c r="D107" s="159" t="str">
        <f aca="false">IF($A$17="學位學程",IF(E66/F66=0,"",E66/F66),"")</f>
        <v/>
      </c>
      <c r="E107" s="166"/>
      <c r="F107" s="160" t="str">
        <f aca="false">IF($A$17="學位學程",F66-VLOOKUP($F$17,$I$22:$J$36,2,FALSE()),"")</f>
        <v/>
      </c>
    </row>
    <row r="108" customFormat="false" ht="16.5" hidden="false" customHeight="false" outlineLevel="0" collapsed="false">
      <c r="A108" s="165" t="s">
        <v>175</v>
      </c>
      <c r="B108" s="158" t="str">
        <f aca="false">IF($A$17="學位學程",IF(SUM(B52:C52,D52:O52)/SUM(F85:F86)=0,"",SUM(B52:C52,D52:O52)/SUM(F85:F86)),"")</f>
        <v/>
      </c>
      <c r="C108" s="166"/>
      <c r="D108" s="159" t="str">
        <f aca="false">IF($A$17="學位學程",IF(SUM(E66:E67)/SUM(F66:F67)=0,"",SUM(E66:E67)/SUM(F66:F67)),"")</f>
        <v/>
      </c>
      <c r="E108" s="166"/>
      <c r="F108" s="160" t="str">
        <f aca="false">IF($A$17="學位學程",SUM(F66:F67)-VLOOKUP($F$17,$I$22:$J$36,2,FALSE()),"")</f>
        <v/>
      </c>
    </row>
    <row r="109" customFormat="false" ht="16.5" hidden="false" customHeight="false" outlineLevel="0" collapsed="false">
      <c r="A109" s="162" t="s">
        <v>176</v>
      </c>
      <c r="B109" s="57" t="str">
        <f aca="false">IF(B107="","",IF(B107&gt;39.5,"不合格",IF(B107&gt;38,"待改善","")))</f>
        <v/>
      </c>
      <c r="C109" s="167"/>
      <c r="D109" s="57" t="str">
        <f aca="false">IF(D107="","",IF(D107&gt;0.3,"不合格",IF(D107&gt;0.285,"待改善","")))</f>
        <v/>
      </c>
      <c r="E109" s="167"/>
      <c r="F109" s="57" t="str">
        <f aca="false">IF(F107&lt;0,"不合格","")</f>
        <v/>
      </c>
    </row>
  </sheetData>
  <mergeCells count="2">
    <mergeCell ref="G58:G59"/>
    <mergeCell ref="G60:G61"/>
  </mergeCells>
  <conditionalFormatting sqref="B87:F99">
    <cfRule type="cellIs" priority="2" operator="lessThan" aboveAverage="0" equalAverage="0" bottom="0" percent="0" rank="0" text="" dxfId="23">
      <formula>0</formula>
    </cfRule>
  </conditionalFormatting>
  <conditionalFormatting sqref="B85:F86">
    <cfRule type="cellIs" priority="3" operator="lessThan" aboveAverage="0" equalAverage="0" bottom="0" percent="0" rank="0" text="" dxfId="24">
      <formula>0</formula>
    </cfRule>
  </conditionalFormatting>
  <conditionalFormatting sqref="E103:E104 F107:F108">
    <cfRule type="cellIs" priority="4" operator="lessThan" aboveAverage="0" equalAverage="0" bottom="0" percent="0" rank="0" text="" dxfId="25">
      <formula>0</formula>
    </cfRule>
  </conditionalFormatting>
  <conditionalFormatting sqref="B68:F80">
    <cfRule type="cellIs" priority="5" operator="lessThan" aboveAverage="0" equalAverage="0" bottom="0" percent="0" rank="0" text="" dxfId="26">
      <formula>0</formula>
    </cfRule>
  </conditionalFormatting>
  <conditionalFormatting sqref="B66:F67">
    <cfRule type="cellIs" priority="6" operator="lessThan" aboveAverage="0" equalAverage="0" bottom="0" percent="0" rank="0" text="" dxfId="27">
      <formula>0</formula>
    </cfRule>
  </conditionalFormatting>
  <conditionalFormatting sqref="D22:D33">
    <cfRule type="cellIs" priority="7" operator="lessThan" aboveAverage="0" equalAverage="0" bottom="0" percent="0" rank="0" text="" dxfId="28">
      <formula>0</formula>
    </cfRule>
  </conditionalFormatting>
  <conditionalFormatting sqref="B58:F62">
    <cfRule type="containsText" priority="8" operator="containsText" aboveAverage="0" equalAverage="0" bottom="0" percent="0" rank="0" text="待改善" dxfId="29">
      <formula>NOT(ISERROR(SEARCH("待改善",B58)))</formula>
    </cfRule>
  </conditionalFormatting>
  <printOptions headings="false" gridLines="false" gridLinesSet="true" horizontalCentered="false" verticalCentered="false"/>
  <pageMargins left="0.236111111111111" right="0.236111111111111" top="0.259722222222222" bottom="0.35" header="0.511811023622047" footer="0.157638888888889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>&amp;C&amp;A&amp;R第 &amp;P 頁</oddFooter>
  </headerFooter>
  <rowBreaks count="1" manualBreakCount="1">
    <brk id="52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22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A22" activeCellId="0" sqref="A22"/>
    </sheetView>
  </sheetViews>
  <sheetFormatPr defaultColWidth="14.62890625" defaultRowHeight="15.75" customHeight="true" zeroHeight="false" outlineLevelRow="0" outlineLevelCol="0"/>
  <cols>
    <col collapsed="false" customWidth="true" hidden="false" outlineLevel="0" max="1" min="1" style="44" width="11.5"/>
    <col collapsed="false" customWidth="true" hidden="false" outlineLevel="0" max="2" min="2" style="44" width="26.12"/>
    <col collapsed="false" customWidth="true" hidden="false" outlineLevel="0" max="9" min="3" style="44" width="14.5"/>
    <col collapsed="false" customWidth="true" hidden="false" outlineLevel="0" max="10" min="10" style="44" width="15.5"/>
    <col collapsed="false" customWidth="false" hidden="false" outlineLevel="0" max="16384" min="11" style="44" width="14.63"/>
  </cols>
  <sheetData>
    <row r="1" s="168" customFormat="true" ht="37.5" hidden="false" customHeight="true" outlineLevel="0" collapsed="false">
      <c r="A1" s="168" t="s">
        <v>40</v>
      </c>
      <c r="C1" s="168" t="s">
        <v>41</v>
      </c>
      <c r="E1" s="168" t="s">
        <v>42</v>
      </c>
      <c r="G1" s="168" t="s">
        <v>43</v>
      </c>
      <c r="H1" s="44"/>
    </row>
    <row r="2" s="42" customFormat="true" ht="18.55" hidden="false" customHeight="false" outlineLevel="0" collapsed="false">
      <c r="A2" s="42" t="s">
        <v>177</v>
      </c>
    </row>
    <row r="3" customFormat="false" ht="16.5" hidden="false" customHeight="true" outlineLevel="0" collapsed="false">
      <c r="A3" s="44" t="s">
        <v>178</v>
      </c>
    </row>
    <row r="4" customFormat="false" ht="17.15" hidden="false" customHeight="false" outlineLevel="0" collapsed="false">
      <c r="A4" s="169" t="s">
        <v>179</v>
      </c>
    </row>
    <row r="5" customFormat="false" ht="17.15" hidden="false" customHeight="false" outlineLevel="0" collapsed="false">
      <c r="A5" s="169" t="s">
        <v>180</v>
      </c>
    </row>
    <row r="7" s="1" customFormat="true" ht="48.75" hidden="false" customHeight="true" outlineLevel="0" collapsed="false">
      <c r="A7" s="45" t="s">
        <v>181</v>
      </c>
      <c r="B7" s="45" t="s">
        <v>182</v>
      </c>
      <c r="C7" s="45" t="s">
        <v>183</v>
      </c>
      <c r="D7" s="45" t="s">
        <v>184</v>
      </c>
      <c r="E7" s="45" t="s">
        <v>185</v>
      </c>
      <c r="F7" s="45" t="s">
        <v>186</v>
      </c>
      <c r="G7" s="45" t="s">
        <v>187</v>
      </c>
      <c r="H7" s="45" t="s">
        <v>188</v>
      </c>
      <c r="I7" s="45" t="s">
        <v>189</v>
      </c>
      <c r="J7" s="45" t="s">
        <v>190</v>
      </c>
    </row>
    <row r="8" s="46" customFormat="true" ht="39.75" hidden="false" customHeight="true" outlineLevel="0" collapsed="false">
      <c r="A8" s="50" t="n">
        <v>1</v>
      </c>
      <c r="B8" s="54" t="s">
        <v>191</v>
      </c>
      <c r="C8" s="54"/>
      <c r="D8" s="54"/>
      <c r="E8" s="54"/>
      <c r="F8" s="54"/>
      <c r="G8" s="54"/>
      <c r="H8" s="170"/>
      <c r="I8" s="51" t="s">
        <v>192</v>
      </c>
      <c r="J8" s="51" t="s">
        <v>193</v>
      </c>
      <c r="K8" s="1"/>
      <c r="L8" s="1"/>
    </row>
    <row r="9" s="46" customFormat="true" ht="25.5" hidden="false" customHeight="true" outlineLevel="0" collapsed="false">
      <c r="A9" s="50" t="n">
        <v>2</v>
      </c>
      <c r="B9" s="50"/>
      <c r="C9" s="50"/>
      <c r="D9" s="50"/>
      <c r="E9" s="50"/>
      <c r="F9" s="50"/>
      <c r="G9" s="50"/>
      <c r="H9" s="50"/>
      <c r="I9" s="50"/>
      <c r="J9" s="50"/>
      <c r="K9" s="1"/>
      <c r="L9" s="1"/>
    </row>
    <row r="10" s="46" customFormat="true" ht="15.75" hidden="false" customHeight="false" outlineLevel="0" collapsed="false">
      <c r="A10" s="171"/>
      <c r="B10" s="171"/>
      <c r="C10" s="171"/>
      <c r="D10" s="171"/>
      <c r="E10" s="171"/>
      <c r="F10" s="171"/>
      <c r="G10" s="171"/>
    </row>
    <row r="12" s="172" customFormat="true" ht="19.7" hidden="false" customHeight="false" outlineLevel="0" collapsed="false">
      <c r="A12" s="172" t="s">
        <v>194</v>
      </c>
    </row>
    <row r="13" s="175" customFormat="true" ht="27" hidden="false" customHeight="true" outlineLevel="0" collapsed="false">
      <c r="A13" s="173" t="s">
        <v>195</v>
      </c>
      <c r="B13" s="173"/>
      <c r="C13" s="173"/>
      <c r="D13" s="174"/>
      <c r="E13" s="174"/>
      <c r="F13" s="174"/>
      <c r="G13" s="174"/>
      <c r="H13" s="174"/>
      <c r="I13" s="174"/>
      <c r="J13" s="174"/>
    </row>
    <row r="14" s="175" customFormat="true" ht="18" hidden="false" customHeight="true" outlineLevel="0" collapsed="false">
      <c r="A14" s="176" t="s">
        <v>196</v>
      </c>
      <c r="B14" s="176"/>
      <c r="C14" s="176"/>
      <c r="D14" s="176"/>
      <c r="E14" s="176"/>
      <c r="F14" s="176"/>
      <c r="G14" s="176"/>
      <c r="H14" s="176"/>
      <c r="I14" s="176"/>
      <c r="J14" s="176"/>
    </row>
    <row r="15" s="175" customFormat="true" ht="57.75" hidden="false" customHeight="true" outlineLevel="0" collapsed="false">
      <c r="A15" s="176" t="s">
        <v>197</v>
      </c>
      <c r="B15" s="176"/>
      <c r="C15" s="176"/>
      <c r="D15" s="176"/>
      <c r="E15" s="176"/>
      <c r="F15" s="176"/>
      <c r="G15" s="176"/>
      <c r="H15" s="176"/>
      <c r="I15" s="176"/>
      <c r="J15" s="176"/>
    </row>
    <row r="16" s="175" customFormat="true" ht="25.5" hidden="false" customHeight="true" outlineLevel="0" collapsed="false">
      <c r="A16" s="177" t="s">
        <v>198</v>
      </c>
      <c r="B16" s="177"/>
      <c r="C16" s="177"/>
      <c r="D16" s="177"/>
      <c r="E16" s="177"/>
      <c r="F16" s="177"/>
      <c r="G16" s="177"/>
      <c r="H16" s="177"/>
      <c r="I16" s="177"/>
      <c r="J16" s="177"/>
    </row>
    <row r="17" s="175" customFormat="true" ht="25.5" hidden="false" customHeight="true" outlineLevel="0" collapsed="false">
      <c r="A17" s="178" t="s">
        <v>199</v>
      </c>
      <c r="B17" s="178"/>
      <c r="C17" s="178"/>
      <c r="D17" s="178"/>
      <c r="E17" s="178"/>
      <c r="F17" s="178"/>
      <c r="G17" s="178"/>
      <c r="H17" s="178"/>
      <c r="I17" s="178"/>
      <c r="J17" s="178"/>
    </row>
    <row r="18" s="175" customFormat="true" ht="27.75" hidden="false" customHeight="true" outlineLevel="0" collapsed="false">
      <c r="A18" s="178" t="s">
        <v>200</v>
      </c>
      <c r="B18" s="178"/>
      <c r="C18" s="178"/>
      <c r="D18" s="178"/>
      <c r="E18" s="178"/>
      <c r="F18" s="178"/>
      <c r="G18" s="178"/>
      <c r="H18" s="178"/>
      <c r="I18" s="178"/>
      <c r="J18" s="178"/>
    </row>
    <row r="19" s="175" customFormat="true" ht="41.25" hidden="false" customHeight="true" outlineLevel="0" collapsed="false">
      <c r="A19" s="177" t="s">
        <v>201</v>
      </c>
      <c r="B19" s="177"/>
      <c r="C19" s="177"/>
      <c r="D19" s="177"/>
      <c r="E19" s="177"/>
      <c r="F19" s="177"/>
      <c r="G19" s="177"/>
      <c r="H19" s="177"/>
      <c r="I19" s="177"/>
      <c r="J19" s="177"/>
    </row>
    <row r="20" s="175" customFormat="true" ht="41.25" hidden="false" customHeight="true" outlineLevel="0" collapsed="false">
      <c r="A20" s="179"/>
      <c r="B20" s="179"/>
      <c r="C20" s="179"/>
      <c r="D20" s="179"/>
      <c r="E20" s="179"/>
      <c r="F20" s="179"/>
      <c r="G20" s="179"/>
      <c r="H20" s="179"/>
      <c r="I20" s="179"/>
      <c r="J20" s="179"/>
    </row>
    <row r="21" s="172" customFormat="true" ht="19.7" hidden="false" customHeight="false" outlineLevel="0" collapsed="false">
      <c r="A21" s="172" t="s">
        <v>202</v>
      </c>
    </row>
    <row r="22" s="181" customFormat="true" ht="166.5" hidden="false" customHeight="true" outlineLevel="0" collapsed="false">
      <c r="A22" s="180" t="s">
        <v>203</v>
      </c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8">
    <mergeCell ref="A13:C13"/>
    <mergeCell ref="A14:J14"/>
    <mergeCell ref="A15:J15"/>
    <mergeCell ref="A16:J16"/>
    <mergeCell ref="A17:J17"/>
    <mergeCell ref="A18:J18"/>
    <mergeCell ref="A19:J19"/>
    <mergeCell ref="A22:J2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R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8.66796875" defaultRowHeight="16.5" customHeight="true" zeroHeight="false" outlineLevelRow="0" outlineLevelCol="0"/>
  <cols>
    <col collapsed="false" customWidth="true" hidden="false" outlineLevel="0" max="1" min="1" style="0" width="22.88"/>
    <col collapsed="false" customWidth="true" hidden="false" outlineLevel="0" max="2" min="2" style="0" width="23.5"/>
    <col collapsed="false" customWidth="true" hidden="false" outlineLevel="0" max="6" min="6" style="0" width="8.88"/>
  </cols>
  <sheetData>
    <row r="1" customFormat="false" ht="51" hidden="false" customHeight="true" outlineLevel="0" collapsed="false">
      <c r="A1" s="0" t="s">
        <v>40</v>
      </c>
      <c r="B1" s="182" t="s">
        <v>41</v>
      </c>
      <c r="D1" s="0" t="s">
        <v>42</v>
      </c>
    </row>
    <row r="2" customFormat="false" ht="51" hidden="false" customHeight="true" outlineLevel="0" collapsed="false">
      <c r="B2" s="182"/>
      <c r="D2" s="0" t="s">
        <v>43</v>
      </c>
    </row>
    <row r="3" s="42" customFormat="true" ht="21.6" hidden="false" customHeight="false" outlineLevel="0" collapsed="false">
      <c r="A3" s="42" t="s">
        <v>204</v>
      </c>
    </row>
    <row r="4" customFormat="false" ht="12" hidden="false" customHeight="true" outlineLevel="0" collapsed="false">
      <c r="A4" s="183" t="n">
        <f aca="false">'導讀-對照表'!D1</f>
        <v>116</v>
      </c>
      <c r="O4" s="94"/>
      <c r="P4" s="94"/>
      <c r="Q4" s="95"/>
      <c r="R4" s="95"/>
    </row>
    <row r="5" s="44" customFormat="true" ht="24" hidden="false" customHeight="true" outlineLevel="0" collapsed="false">
      <c r="A5" s="71" t="s">
        <v>205</v>
      </c>
      <c r="B5" s="54" t="s">
        <v>57</v>
      </c>
      <c r="C5" s="54"/>
      <c r="D5" s="54"/>
      <c r="E5" s="54"/>
      <c r="F5" s="54"/>
    </row>
    <row r="6" s="46" customFormat="true" ht="42" hidden="false" customHeight="true" outlineLevel="0" collapsed="false">
      <c r="A6" s="184" t="s">
        <v>83</v>
      </c>
      <c r="B6" s="184" t="s">
        <v>206</v>
      </c>
      <c r="C6" s="184" t="n">
        <f aca="false">$A$4-5</f>
        <v>111</v>
      </c>
      <c r="D6" s="184" t="n">
        <f aca="false">$A$4-4</f>
        <v>112</v>
      </c>
      <c r="E6" s="184" t="n">
        <f aca="false">$A$4-3</f>
        <v>113</v>
      </c>
      <c r="F6" s="184" t="n">
        <f aca="false">$A$4-2</f>
        <v>114</v>
      </c>
    </row>
    <row r="7" s="46" customFormat="true" ht="18" hidden="false" customHeight="true" outlineLevel="0" collapsed="false">
      <c r="A7" s="185" t="s">
        <v>207</v>
      </c>
      <c r="B7" s="186" t="s">
        <v>208</v>
      </c>
      <c r="C7" s="187"/>
      <c r="D7" s="187"/>
      <c r="E7" s="187"/>
      <c r="F7" s="188"/>
    </row>
    <row r="8" s="46" customFormat="true" ht="18" hidden="false" customHeight="true" outlineLevel="0" collapsed="false">
      <c r="A8" s="185"/>
      <c r="B8" s="189" t="s">
        <v>209</v>
      </c>
      <c r="C8" s="190"/>
      <c r="D8" s="190"/>
      <c r="E8" s="190"/>
      <c r="F8" s="191"/>
    </row>
    <row r="9" s="46" customFormat="true" ht="18" hidden="false" customHeight="true" outlineLevel="0" collapsed="false">
      <c r="A9" s="185"/>
      <c r="B9" s="192" t="s">
        <v>210</v>
      </c>
      <c r="C9" s="47"/>
      <c r="D9" s="47"/>
      <c r="E9" s="47"/>
      <c r="F9" s="193"/>
    </row>
    <row r="10" s="46" customFormat="true" ht="18" hidden="false" customHeight="true" outlineLevel="0" collapsed="false">
      <c r="A10" s="185"/>
      <c r="B10" s="194" t="s">
        <v>211</v>
      </c>
      <c r="C10" s="47"/>
      <c r="D10" s="47"/>
      <c r="E10" s="47"/>
      <c r="F10" s="193"/>
    </row>
    <row r="11" s="46" customFormat="true" ht="18" hidden="false" customHeight="true" outlineLevel="0" collapsed="false">
      <c r="A11" s="185"/>
      <c r="B11" s="195" t="s">
        <v>212</v>
      </c>
      <c r="C11" s="196"/>
      <c r="D11" s="196"/>
      <c r="E11" s="196"/>
      <c r="F11" s="197"/>
    </row>
    <row r="12" customFormat="false" ht="18" hidden="false" customHeight="true" outlineLevel="0" collapsed="false">
      <c r="A12" s="185" t="s">
        <v>213</v>
      </c>
      <c r="B12" s="186" t="s">
        <v>208</v>
      </c>
      <c r="C12" s="187"/>
      <c r="D12" s="187"/>
      <c r="E12" s="187"/>
      <c r="F12" s="188"/>
    </row>
    <row r="13" customFormat="false" ht="18" hidden="false" customHeight="true" outlineLevel="0" collapsed="false">
      <c r="A13" s="185"/>
      <c r="B13" s="189" t="s">
        <v>209</v>
      </c>
      <c r="C13" s="190"/>
      <c r="D13" s="190"/>
      <c r="E13" s="190"/>
      <c r="F13" s="191"/>
    </row>
    <row r="14" customFormat="false" ht="18" hidden="false" customHeight="true" outlineLevel="0" collapsed="false">
      <c r="A14" s="185"/>
      <c r="B14" s="194" t="s">
        <v>210</v>
      </c>
      <c r="C14" s="47"/>
      <c r="D14" s="47"/>
      <c r="E14" s="47"/>
      <c r="F14" s="193"/>
    </row>
    <row r="15" customFormat="false" ht="18" hidden="false" customHeight="true" outlineLevel="0" collapsed="false">
      <c r="A15" s="185"/>
      <c r="B15" s="194" t="s">
        <v>211</v>
      </c>
      <c r="C15" s="47"/>
      <c r="D15" s="47"/>
      <c r="E15" s="47"/>
      <c r="F15" s="193"/>
    </row>
    <row r="16" customFormat="false" ht="18" hidden="false" customHeight="true" outlineLevel="0" collapsed="false">
      <c r="A16" s="185"/>
      <c r="B16" s="195" t="s">
        <v>212</v>
      </c>
      <c r="C16" s="196"/>
      <c r="D16" s="196"/>
      <c r="E16" s="196"/>
      <c r="F16" s="197"/>
    </row>
    <row r="17" customFormat="false" ht="18" hidden="false" customHeight="true" outlineLevel="0" collapsed="false">
      <c r="A17" s="185" t="s">
        <v>214</v>
      </c>
      <c r="B17" s="186" t="s">
        <v>208</v>
      </c>
      <c r="C17" s="187"/>
      <c r="D17" s="187"/>
      <c r="E17" s="187"/>
      <c r="F17" s="188"/>
    </row>
    <row r="18" customFormat="false" ht="18" hidden="false" customHeight="true" outlineLevel="0" collapsed="false">
      <c r="A18" s="185"/>
      <c r="B18" s="189" t="s">
        <v>209</v>
      </c>
      <c r="C18" s="190"/>
      <c r="D18" s="190"/>
      <c r="E18" s="190"/>
      <c r="F18" s="191"/>
    </row>
    <row r="19" customFormat="false" ht="18" hidden="false" customHeight="true" outlineLevel="0" collapsed="false">
      <c r="A19" s="185"/>
      <c r="B19" s="194" t="s">
        <v>210</v>
      </c>
      <c r="C19" s="47"/>
      <c r="D19" s="47"/>
      <c r="E19" s="47"/>
      <c r="F19" s="193"/>
    </row>
    <row r="20" customFormat="false" ht="18" hidden="false" customHeight="true" outlineLevel="0" collapsed="false">
      <c r="A20" s="185"/>
      <c r="B20" s="194" t="s">
        <v>215</v>
      </c>
      <c r="C20" s="47"/>
      <c r="D20" s="47"/>
      <c r="E20" s="47"/>
      <c r="F20" s="193"/>
    </row>
    <row r="21" customFormat="false" ht="18" hidden="false" customHeight="true" outlineLevel="0" collapsed="false">
      <c r="A21" s="185"/>
      <c r="B21" s="195" t="s">
        <v>212</v>
      </c>
      <c r="C21" s="196"/>
      <c r="D21" s="196"/>
      <c r="E21" s="196"/>
      <c r="F21" s="197"/>
    </row>
    <row r="22" customFormat="false" ht="18" hidden="false" customHeight="true" outlineLevel="0" collapsed="false">
      <c r="A22" s="185" t="s">
        <v>62</v>
      </c>
      <c r="B22" s="186" t="s">
        <v>208</v>
      </c>
      <c r="C22" s="187"/>
      <c r="D22" s="187"/>
      <c r="E22" s="187"/>
      <c r="F22" s="188"/>
    </row>
    <row r="23" customFormat="false" ht="18" hidden="false" customHeight="true" outlineLevel="0" collapsed="false">
      <c r="A23" s="185"/>
      <c r="B23" s="189" t="s">
        <v>209</v>
      </c>
      <c r="C23" s="190"/>
      <c r="D23" s="190"/>
      <c r="E23" s="190"/>
      <c r="F23" s="191"/>
    </row>
    <row r="24" customFormat="false" ht="18" hidden="false" customHeight="true" outlineLevel="0" collapsed="false">
      <c r="A24" s="185"/>
      <c r="B24" s="194" t="s">
        <v>210</v>
      </c>
      <c r="C24" s="47"/>
      <c r="D24" s="47"/>
      <c r="E24" s="47"/>
      <c r="F24" s="193"/>
    </row>
    <row r="25" customFormat="false" ht="18" hidden="false" customHeight="true" outlineLevel="0" collapsed="false">
      <c r="A25" s="185"/>
      <c r="B25" s="194" t="s">
        <v>215</v>
      </c>
      <c r="C25" s="47"/>
      <c r="D25" s="47"/>
      <c r="E25" s="47"/>
      <c r="F25" s="193"/>
    </row>
    <row r="26" customFormat="false" ht="18" hidden="false" customHeight="true" outlineLevel="0" collapsed="false">
      <c r="A26" s="185"/>
      <c r="B26" s="195" t="s">
        <v>212</v>
      </c>
      <c r="C26" s="196"/>
      <c r="D26" s="196"/>
      <c r="E26" s="196"/>
      <c r="F26" s="197"/>
    </row>
    <row r="27" customFormat="false" ht="18" hidden="false" customHeight="true" outlineLevel="0" collapsed="false">
      <c r="A27" s="185" t="s">
        <v>216</v>
      </c>
      <c r="B27" s="186" t="s">
        <v>208</v>
      </c>
      <c r="C27" s="187"/>
      <c r="D27" s="187"/>
      <c r="E27" s="187"/>
      <c r="F27" s="188"/>
    </row>
    <row r="28" customFormat="false" ht="18" hidden="false" customHeight="true" outlineLevel="0" collapsed="false">
      <c r="A28" s="185"/>
      <c r="B28" s="189" t="s">
        <v>209</v>
      </c>
      <c r="C28" s="190"/>
      <c r="D28" s="190"/>
      <c r="E28" s="190"/>
      <c r="F28" s="191"/>
    </row>
    <row r="29" customFormat="false" ht="18" hidden="false" customHeight="true" outlineLevel="0" collapsed="false">
      <c r="A29" s="185"/>
      <c r="B29" s="194" t="s">
        <v>210</v>
      </c>
      <c r="C29" s="47"/>
      <c r="D29" s="47"/>
      <c r="E29" s="47"/>
      <c r="F29" s="193"/>
    </row>
    <row r="30" customFormat="false" ht="18" hidden="false" customHeight="true" outlineLevel="0" collapsed="false">
      <c r="A30" s="185"/>
      <c r="B30" s="194" t="s">
        <v>215</v>
      </c>
      <c r="C30" s="47"/>
      <c r="D30" s="47"/>
      <c r="E30" s="47"/>
      <c r="F30" s="193"/>
    </row>
    <row r="31" customFormat="false" ht="18" hidden="false" customHeight="true" outlineLevel="0" collapsed="false">
      <c r="A31" s="185"/>
      <c r="B31" s="195" t="s">
        <v>212</v>
      </c>
      <c r="C31" s="196"/>
      <c r="D31" s="196"/>
      <c r="E31" s="196"/>
      <c r="F31" s="197"/>
    </row>
    <row r="32" customFormat="false" ht="18" hidden="false" customHeight="true" outlineLevel="0" collapsed="false">
      <c r="A32" s="185" t="s">
        <v>217</v>
      </c>
      <c r="B32" s="186" t="s">
        <v>208</v>
      </c>
      <c r="C32" s="187"/>
      <c r="D32" s="187"/>
      <c r="E32" s="187"/>
      <c r="F32" s="188"/>
    </row>
    <row r="33" customFormat="false" ht="18" hidden="false" customHeight="true" outlineLevel="0" collapsed="false">
      <c r="A33" s="185"/>
      <c r="B33" s="189" t="s">
        <v>209</v>
      </c>
      <c r="C33" s="190"/>
      <c r="D33" s="190"/>
      <c r="E33" s="190"/>
      <c r="F33" s="191"/>
    </row>
    <row r="34" customFormat="false" ht="18" hidden="false" customHeight="true" outlineLevel="0" collapsed="false">
      <c r="A34" s="185"/>
      <c r="B34" s="194" t="s">
        <v>210</v>
      </c>
      <c r="C34" s="47"/>
      <c r="D34" s="47"/>
      <c r="E34" s="47"/>
      <c r="F34" s="193"/>
    </row>
    <row r="35" customFormat="false" ht="18" hidden="false" customHeight="true" outlineLevel="0" collapsed="false">
      <c r="A35" s="185"/>
      <c r="B35" s="194" t="s">
        <v>215</v>
      </c>
      <c r="C35" s="47"/>
      <c r="D35" s="47"/>
      <c r="E35" s="47"/>
      <c r="F35" s="193"/>
    </row>
    <row r="36" customFormat="false" ht="18" hidden="false" customHeight="true" outlineLevel="0" collapsed="false">
      <c r="A36" s="185"/>
      <c r="B36" s="195" t="s">
        <v>212</v>
      </c>
      <c r="C36" s="196"/>
      <c r="D36" s="196"/>
      <c r="E36" s="196"/>
      <c r="F36" s="197"/>
    </row>
    <row r="37" customFormat="false" ht="17.25" hidden="false" customHeight="false" outlineLevel="0" collapsed="false"/>
  </sheetData>
  <mergeCells count="7">
    <mergeCell ref="B5:F5"/>
    <mergeCell ref="A7:A11"/>
    <mergeCell ref="A12:A16"/>
    <mergeCell ref="A17:A21"/>
    <mergeCell ref="A22:A26"/>
    <mergeCell ref="A27:A31"/>
    <mergeCell ref="A32:A36"/>
  </mergeCells>
  <printOptions headings="false" gridLines="false" gridLinesSet="true" horizontalCentered="false" verticalCentered="false"/>
  <pageMargins left="0.236111111111111" right="0.236111111111111" top="0.747916666666667" bottom="0.560416666666667" header="0.511811023622047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&amp;C&amp;A&amp;R第 &amp;P 頁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ColWidth="8.66796875" defaultRowHeight="16.5" customHeight="true" zeroHeight="false" outlineLevelRow="0" outlineLevelCol="0"/>
  <cols>
    <col collapsed="false" customWidth="true" hidden="false" outlineLevel="0" max="1" min="1" style="0" width="17.37"/>
    <col collapsed="false" customWidth="true" hidden="false" outlineLevel="0" max="11" min="2" style="0" width="16.63"/>
  </cols>
  <sheetData>
    <row r="1" customFormat="false" ht="50.25" hidden="false" customHeight="true" outlineLevel="0" collapsed="false">
      <c r="A1" s="0" t="s">
        <v>40</v>
      </c>
      <c r="C1" s="0" t="s">
        <v>41</v>
      </c>
      <c r="E1" s="0" t="s">
        <v>42</v>
      </c>
      <c r="H1" s="0" t="s">
        <v>43</v>
      </c>
    </row>
    <row r="2" s="42" customFormat="true" ht="37.5" hidden="false" customHeight="true" outlineLevel="0" collapsed="false">
      <c r="A2" s="42" t="s">
        <v>218</v>
      </c>
      <c r="C2" s="198" t="n">
        <f aca="false">'導讀-對照表'!D1-2</f>
        <v>114</v>
      </c>
    </row>
    <row r="3" s="44" customFormat="true" ht="26.25" hidden="false" customHeight="true" outlineLevel="0" collapsed="false">
      <c r="A3" s="56" t="s">
        <v>219</v>
      </c>
    </row>
    <row r="4" s="44" customFormat="true" ht="16.5" hidden="false" customHeight="true" outlineLevel="0" collapsed="false">
      <c r="A4" s="199" t="s">
        <v>220</v>
      </c>
      <c r="B4" s="200" t="s">
        <v>221</v>
      </c>
      <c r="C4" s="200"/>
      <c r="D4" s="200"/>
      <c r="E4" s="200"/>
      <c r="F4" s="200"/>
      <c r="G4" s="201" t="s">
        <v>222</v>
      </c>
      <c r="H4" s="201"/>
      <c r="I4" s="201"/>
      <c r="J4" s="201"/>
      <c r="K4" s="201"/>
    </row>
    <row r="5" s="46" customFormat="true" ht="20.1" hidden="false" customHeight="false" outlineLevel="0" collapsed="false">
      <c r="A5" s="199"/>
      <c r="B5" s="202" t="s">
        <v>147</v>
      </c>
      <c r="C5" s="45" t="s">
        <v>148</v>
      </c>
      <c r="D5" s="45" t="s">
        <v>149</v>
      </c>
      <c r="E5" s="45" t="s">
        <v>150</v>
      </c>
      <c r="F5" s="203" t="s">
        <v>223</v>
      </c>
      <c r="G5" s="204" t="s">
        <v>224</v>
      </c>
      <c r="H5" s="205" t="s">
        <v>225</v>
      </c>
      <c r="I5" s="205" t="s">
        <v>226</v>
      </c>
      <c r="J5" s="205" t="s">
        <v>227</v>
      </c>
      <c r="K5" s="206" t="s">
        <v>228</v>
      </c>
    </row>
    <row r="6" s="46" customFormat="true" ht="20.1" hidden="false" customHeight="false" outlineLevel="0" collapsed="false">
      <c r="A6" s="207" t="s">
        <v>153</v>
      </c>
      <c r="B6" s="208" t="n">
        <v>1</v>
      </c>
      <c r="C6" s="58" t="n">
        <v>2</v>
      </c>
      <c r="D6" s="58" t="n">
        <v>1</v>
      </c>
      <c r="E6" s="58" t="n">
        <v>2</v>
      </c>
      <c r="F6" s="209" t="n">
        <f aca="false">SUM(B6:E6)</f>
        <v>6</v>
      </c>
      <c r="G6" s="208" t="n">
        <v>2</v>
      </c>
      <c r="H6" s="58" t="n">
        <v>2</v>
      </c>
      <c r="I6" s="58" t="n">
        <v>1</v>
      </c>
      <c r="J6" s="58" t="n">
        <v>1</v>
      </c>
      <c r="K6" s="209" t="n">
        <f aca="false">SUM(G6:J6)</f>
        <v>6</v>
      </c>
    </row>
    <row r="7" s="46" customFormat="true" ht="20.1" hidden="false" customHeight="false" outlineLevel="0" collapsed="false">
      <c r="A7" s="207" t="s">
        <v>154</v>
      </c>
      <c r="B7" s="210"/>
      <c r="C7" s="211" t="n">
        <v>5</v>
      </c>
      <c r="D7" s="211" t="n">
        <v>8</v>
      </c>
      <c r="E7" s="211" t="n">
        <v>2</v>
      </c>
      <c r="F7" s="212" t="n">
        <f aca="false">SUM(B7:E7)</f>
        <v>15</v>
      </c>
      <c r="G7" s="210"/>
      <c r="H7" s="211" t="n">
        <v>1</v>
      </c>
      <c r="I7" s="211" t="n">
        <v>2</v>
      </c>
      <c r="J7" s="211"/>
      <c r="K7" s="212" t="n">
        <f aca="false">SUM(G7:J7)</f>
        <v>3</v>
      </c>
    </row>
    <row r="8" s="46" customFormat="true" ht="18.75" hidden="false" customHeight="true" outlineLevel="0" collapsed="false">
      <c r="A8" s="213" t="s">
        <v>229</v>
      </c>
      <c r="B8" s="214" t="s">
        <v>230</v>
      </c>
      <c r="C8" s="214"/>
      <c r="D8" s="214"/>
      <c r="E8" s="214"/>
      <c r="F8" s="214"/>
      <c r="G8" s="214" t="s">
        <v>231</v>
      </c>
      <c r="H8" s="214"/>
      <c r="I8" s="214"/>
      <c r="J8" s="214"/>
      <c r="K8" s="214"/>
    </row>
    <row r="9" s="44" customFormat="true" ht="26.25" hidden="false" customHeight="true" outlineLevel="0" collapsed="false">
      <c r="A9" s="56" t="s">
        <v>232</v>
      </c>
    </row>
    <row r="10" s="46" customFormat="true" ht="20.1" hidden="false" customHeight="true" outlineLevel="0" collapsed="false">
      <c r="A10" s="215" t="s">
        <v>233</v>
      </c>
      <c r="B10" s="45" t="s">
        <v>147</v>
      </c>
      <c r="C10" s="45" t="s">
        <v>148</v>
      </c>
      <c r="D10" s="45" t="s">
        <v>149</v>
      </c>
      <c r="E10" s="45" t="s">
        <v>150</v>
      </c>
      <c r="F10" s="216" t="s">
        <v>151</v>
      </c>
      <c r="G10" s="45" t="s">
        <v>234</v>
      </c>
      <c r="H10" s="45"/>
    </row>
    <row r="11" s="46" customFormat="true" ht="20.1" hidden="false" customHeight="true" outlineLevel="0" collapsed="false">
      <c r="A11" s="58" t="n">
        <f aca="false">$C$2</f>
        <v>114</v>
      </c>
      <c r="B11" s="58" t="n">
        <v>-1</v>
      </c>
      <c r="C11" s="58" t="n">
        <v>-1</v>
      </c>
      <c r="D11" s="58"/>
      <c r="E11" s="58"/>
      <c r="F11" s="217" t="n">
        <f aca="false">SUM(B11:E11)</f>
        <v>-2</v>
      </c>
      <c r="G11" s="218" t="s">
        <v>235</v>
      </c>
      <c r="H11" s="218"/>
    </row>
    <row r="12" s="46" customFormat="true" ht="20.1" hidden="false" customHeight="true" outlineLevel="0" collapsed="false">
      <c r="A12" s="58" t="n">
        <f aca="false">$C$2+1</f>
        <v>115</v>
      </c>
      <c r="B12" s="58"/>
      <c r="C12" s="58"/>
      <c r="D12" s="58" t="n">
        <v>2</v>
      </c>
      <c r="E12" s="58"/>
      <c r="F12" s="217" t="n">
        <f aca="false">SUM(B12:E12)</f>
        <v>2</v>
      </c>
      <c r="G12" s="218" t="s">
        <v>236</v>
      </c>
      <c r="H12" s="218"/>
    </row>
    <row r="13" s="46" customFormat="true" ht="20.1" hidden="false" customHeight="true" outlineLevel="0" collapsed="false">
      <c r="A13" s="58" t="n">
        <f aca="false">$C$2+2</f>
        <v>116</v>
      </c>
      <c r="B13" s="58"/>
      <c r="C13" s="58"/>
      <c r="D13" s="58" t="n">
        <v>1</v>
      </c>
      <c r="E13" s="58" t="n">
        <v>-1</v>
      </c>
      <c r="F13" s="217" t="n">
        <f aca="false">SUM(B13:E13)</f>
        <v>0</v>
      </c>
      <c r="G13" s="218" t="s">
        <v>237</v>
      </c>
      <c r="H13" s="218"/>
    </row>
    <row r="14" s="44" customFormat="true" ht="16.5" hidden="false" customHeight="false" outlineLevel="0" collapsed="false">
      <c r="A14" s="219"/>
      <c r="B14" s="219"/>
      <c r="C14" s="219"/>
      <c r="D14" s="219"/>
      <c r="E14" s="219"/>
    </row>
    <row r="15" s="46" customFormat="true" ht="20.1" hidden="false" customHeight="true" outlineLevel="0" collapsed="false">
      <c r="A15" s="220" t="s">
        <v>222</v>
      </c>
      <c r="B15" s="205" t="s">
        <v>224</v>
      </c>
      <c r="C15" s="205" t="s">
        <v>225</v>
      </c>
      <c r="D15" s="205" t="s">
        <v>226</v>
      </c>
      <c r="E15" s="205" t="s">
        <v>227</v>
      </c>
      <c r="F15" s="221" t="s">
        <v>151</v>
      </c>
      <c r="G15" s="205" t="s">
        <v>234</v>
      </c>
      <c r="H15" s="205"/>
    </row>
    <row r="16" s="46" customFormat="true" ht="20.1" hidden="false" customHeight="true" outlineLevel="0" collapsed="false">
      <c r="A16" s="58" t="n">
        <f aca="false">$C$2</f>
        <v>114</v>
      </c>
      <c r="B16" s="58"/>
      <c r="C16" s="58"/>
      <c r="D16" s="58" t="n">
        <v>1</v>
      </c>
      <c r="E16" s="58"/>
      <c r="F16" s="217" t="n">
        <f aca="false">SUM(B16:E16)</f>
        <v>1</v>
      </c>
      <c r="G16" s="218" t="s">
        <v>238</v>
      </c>
      <c r="H16" s="218"/>
    </row>
    <row r="17" s="46" customFormat="true" ht="20.1" hidden="false" customHeight="true" outlineLevel="0" collapsed="false">
      <c r="A17" s="58" t="n">
        <f aca="false">$C$2+1</f>
        <v>115</v>
      </c>
      <c r="B17" s="58"/>
      <c r="C17" s="58" t="n">
        <v>-1</v>
      </c>
      <c r="D17" s="58"/>
      <c r="E17" s="58"/>
      <c r="F17" s="217" t="n">
        <f aca="false">SUM(B17:E17)</f>
        <v>-1</v>
      </c>
      <c r="G17" s="218" t="s">
        <v>239</v>
      </c>
      <c r="H17" s="218"/>
    </row>
    <row r="18" s="46" customFormat="true" ht="20.1" hidden="false" customHeight="true" outlineLevel="0" collapsed="false">
      <c r="A18" s="58" t="n">
        <f aca="false">$C$2+2</f>
        <v>116</v>
      </c>
      <c r="B18" s="58" t="n">
        <v>1</v>
      </c>
      <c r="C18" s="58"/>
      <c r="D18" s="58"/>
      <c r="E18" s="58"/>
      <c r="F18" s="217" t="n">
        <f aca="false">SUM(B18:E18)</f>
        <v>1</v>
      </c>
      <c r="G18" s="218" t="s">
        <v>240</v>
      </c>
      <c r="H18" s="218"/>
    </row>
    <row r="19" s="46" customFormat="true" ht="16.5" hidden="false" customHeight="false" outlineLevel="0" collapsed="false">
      <c r="A19" s="222"/>
      <c r="B19" s="222"/>
      <c r="C19" s="222"/>
      <c r="D19" s="222"/>
      <c r="E19" s="222"/>
      <c r="F19" s="222"/>
      <c r="G19" s="222"/>
    </row>
    <row r="20" s="44" customFormat="true" ht="26.25" hidden="false" customHeight="true" outlineLevel="0" collapsed="false">
      <c r="A20" s="56" t="s">
        <v>241</v>
      </c>
    </row>
    <row r="21" s="224" customFormat="true" ht="25.35" hidden="false" customHeight="false" outlineLevel="0" collapsed="false">
      <c r="A21" s="223" t="s">
        <v>242</v>
      </c>
      <c r="B21" s="223" t="s">
        <v>243</v>
      </c>
      <c r="C21" s="223" t="s">
        <v>244</v>
      </c>
      <c r="D21" s="223" t="s">
        <v>245</v>
      </c>
      <c r="E21" s="223" t="s">
        <v>246</v>
      </c>
      <c r="F21" s="223" t="s">
        <v>247</v>
      </c>
      <c r="G21" s="223" t="s">
        <v>248</v>
      </c>
      <c r="H21" s="223" t="s">
        <v>249</v>
      </c>
      <c r="I21" s="223" t="s">
        <v>250</v>
      </c>
      <c r="J21" s="223" t="s">
        <v>251</v>
      </c>
    </row>
    <row r="22" s="224" customFormat="true" ht="54" hidden="false" customHeight="true" outlineLevel="0" collapsed="false">
      <c r="A22" s="225" t="n">
        <v>1</v>
      </c>
      <c r="B22" s="226" t="s">
        <v>252</v>
      </c>
      <c r="C22" s="227" t="s">
        <v>253</v>
      </c>
      <c r="D22" s="227" t="s">
        <v>254</v>
      </c>
      <c r="E22" s="228" t="s">
        <v>255</v>
      </c>
      <c r="F22" s="228" t="s">
        <v>256</v>
      </c>
      <c r="G22" s="228" t="s">
        <v>256</v>
      </c>
      <c r="H22" s="228" t="s">
        <v>256</v>
      </c>
      <c r="I22" s="228" t="s">
        <v>256</v>
      </c>
      <c r="J22" s="228" t="s">
        <v>256</v>
      </c>
    </row>
    <row r="56" s="44" customFormat="true" ht="15.75" hidden="false" customHeight="false" outlineLevel="0" collapsed="false"/>
  </sheetData>
  <mergeCells count="13">
    <mergeCell ref="A4:A5"/>
    <mergeCell ref="B4:F4"/>
    <mergeCell ref="G4:K4"/>
    <mergeCell ref="B8:F8"/>
    <mergeCell ref="G8:K8"/>
    <mergeCell ref="G10:H10"/>
    <mergeCell ref="G11:H11"/>
    <mergeCell ref="G12:H12"/>
    <mergeCell ref="G13:H13"/>
    <mergeCell ref="G15:H15"/>
    <mergeCell ref="G16:H16"/>
    <mergeCell ref="G17:H17"/>
    <mergeCell ref="G18:H18"/>
  </mergeCells>
  <conditionalFormatting sqref="B11:F13 B16:F18">
    <cfRule type="cellIs" priority="2" operator="lessThan" aboveAverage="0" equalAverage="0" bottom="0" percent="0" rank="0" text="" dxfId="30">
      <formula>0</formula>
    </cfRule>
  </conditionalFormatting>
  <printOptions headings="false" gridLines="false" gridLinesSet="true" horizontalCentered="false" verticalCentered="false"/>
  <pageMargins left="0.236111111111111" right="0.236111111111111" top="0.747916666666667" bottom="0.748611111111111" header="0.511811023622047" footer="0.315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&amp;C&amp;A&amp;R第 &amp;P 頁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R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7" activeCellId="0" sqref="E27"/>
    </sheetView>
  </sheetViews>
  <sheetFormatPr defaultColWidth="8.87890625" defaultRowHeight="16.5" customHeight="true" zeroHeight="false" outlineLevelRow="0" outlineLevelCol="0"/>
  <cols>
    <col collapsed="false" customWidth="true" hidden="false" outlineLevel="0" max="1" min="1" style="229" width="12.5"/>
    <col collapsed="false" customWidth="true" hidden="false" outlineLevel="0" max="2" min="2" style="229" width="13.75"/>
    <col collapsed="false" customWidth="true" hidden="false" outlineLevel="0" max="9" min="3" style="229" width="16.75"/>
    <col collapsed="false" customWidth="true" hidden="false" outlineLevel="0" max="10" min="10" style="230" width="16.75"/>
    <col collapsed="false" customWidth="false" hidden="false" outlineLevel="0" max="16" min="11" style="229" width="8.88"/>
    <col collapsed="false" customWidth="false" hidden="false" outlineLevel="0" max="16384" min="17" style="231" width="8.88"/>
  </cols>
  <sheetData>
    <row r="1" s="232" customFormat="true" ht="52.5" hidden="false" customHeight="true" outlineLevel="0" collapsed="false">
      <c r="A1" s="232" t="s">
        <v>40</v>
      </c>
      <c r="C1" s="232" t="s">
        <v>41</v>
      </c>
      <c r="E1" s="232" t="s">
        <v>42</v>
      </c>
      <c r="H1" s="232" t="s">
        <v>43</v>
      </c>
      <c r="J1" s="233"/>
    </row>
    <row r="2" s="2" customFormat="true" ht="24" hidden="false" customHeight="true" outlineLevel="0" collapsed="false">
      <c r="A2" s="2" t="s">
        <v>257</v>
      </c>
      <c r="J2" s="234"/>
    </row>
    <row r="3" s="236" customFormat="true" ht="16.5" hidden="false" customHeight="false" outlineLevel="0" collapsed="false">
      <c r="A3" s="235" t="s">
        <v>258</v>
      </c>
      <c r="J3" s="237"/>
    </row>
    <row r="4" s="44" customFormat="true" ht="16.5" hidden="false" customHeight="false" outlineLevel="0" collapsed="false">
      <c r="A4" s="238" t="s">
        <v>259</v>
      </c>
      <c r="B4" s="239" t="s">
        <v>260</v>
      </c>
      <c r="C4" s="46"/>
      <c r="D4" s="46"/>
      <c r="E4" s="46"/>
      <c r="F4" s="46"/>
      <c r="G4" s="46"/>
      <c r="H4" s="46"/>
      <c r="I4" s="46"/>
      <c r="J4" s="240"/>
      <c r="K4" s="46"/>
      <c r="L4" s="46"/>
      <c r="M4" s="46"/>
      <c r="N4" s="46"/>
      <c r="O4" s="46"/>
      <c r="P4" s="46"/>
    </row>
    <row r="5" s="219" customFormat="true" ht="16.5" hidden="false" customHeight="false" outlineLevel="0" collapsed="false">
      <c r="A5" s="45" t="s">
        <v>261</v>
      </c>
      <c r="B5" s="45" t="s">
        <v>262</v>
      </c>
      <c r="C5" s="45" t="s">
        <v>263</v>
      </c>
      <c r="D5" s="45" t="s">
        <v>264</v>
      </c>
      <c r="E5" s="45" t="s">
        <v>265</v>
      </c>
      <c r="F5" s="45" t="s">
        <v>266</v>
      </c>
      <c r="G5" s="45" t="s">
        <v>267</v>
      </c>
      <c r="H5" s="45" t="s">
        <v>268</v>
      </c>
      <c r="I5" s="45" t="s">
        <v>227</v>
      </c>
      <c r="J5" s="241" t="s">
        <v>269</v>
      </c>
      <c r="K5" s="1"/>
      <c r="L5" s="1"/>
      <c r="M5" s="1"/>
      <c r="N5" s="1"/>
      <c r="O5" s="1"/>
      <c r="P5" s="1"/>
    </row>
    <row r="6" s="219" customFormat="true" ht="6.75" hidden="false" customHeight="true" outlineLevel="0" collapsed="false">
      <c r="A6" s="242"/>
      <c r="B6" s="242"/>
      <c r="C6" s="242"/>
      <c r="D6" s="242"/>
      <c r="E6" s="242"/>
      <c r="F6" s="242"/>
      <c r="G6" s="242"/>
      <c r="H6" s="242"/>
      <c r="I6" s="242"/>
      <c r="J6" s="242"/>
      <c r="K6" s="1"/>
      <c r="L6" s="1"/>
      <c r="M6" s="1"/>
      <c r="N6" s="1"/>
      <c r="O6" s="1"/>
      <c r="P6" s="1"/>
    </row>
    <row r="7" s="219" customFormat="true" ht="24" hidden="false" customHeight="true" outlineLevel="0" collapsed="false">
      <c r="A7" s="47" t="s">
        <v>270</v>
      </c>
      <c r="B7" s="47" t="s">
        <v>271</v>
      </c>
      <c r="C7" s="243" t="n">
        <f aca="false">SUMIFS($D$19:$D$51,$B$19:$B$51,"=現有",$E$19:$E$51,"=優先排課教室")</f>
        <v>50</v>
      </c>
      <c r="D7" s="243" t="n">
        <f aca="false">SUMIFS($D$19:$D$51,$B$19:$B$51,"=現有",$E$19:$E$51,"=專業教室")</f>
        <v>40</v>
      </c>
      <c r="E7" s="243" t="n">
        <f aca="false">SUMIFS($D$19:$D$51,$B$19:$B$51,"=現有",$E$19:$E$51,"=行政辦公室")</f>
        <v>7</v>
      </c>
      <c r="F7" s="243" t="n">
        <f aca="false">SUMIFS($D$19:$D$51,$B$19:$B$51,"=現有",$E$19:$E$51,"=會議室")</f>
        <v>22</v>
      </c>
      <c r="G7" s="243" t="n">
        <f aca="false">SUMIFS($D$19:$D$51,$B$19:$B$51,"=現有",$E$19:$E$51,"=教師研究室")</f>
        <v>82</v>
      </c>
      <c r="H7" s="243" t="n">
        <f aca="false">SUMIFS($D$19:$D$51,$B$19:$B$51,"=現有",$E$19:$E$51,"=學生研究教室")</f>
        <v>0</v>
      </c>
      <c r="I7" s="243" t="n">
        <f aca="false">SUMIFS($D$19:$D$51,$B$19:$B$51,"=現有",$E$19:$E$51,"=其他")</f>
        <v>0</v>
      </c>
      <c r="J7" s="244" t="n">
        <f aca="false">SUM(C7:I7)</f>
        <v>201</v>
      </c>
      <c r="K7" s="1"/>
      <c r="L7" s="1"/>
      <c r="M7" s="1"/>
      <c r="N7" s="1"/>
      <c r="O7" s="1"/>
      <c r="P7" s="1"/>
    </row>
    <row r="8" s="219" customFormat="true" ht="24" hidden="false" customHeight="true" outlineLevel="0" collapsed="false">
      <c r="A8" s="47"/>
      <c r="B8" s="47" t="s">
        <v>272</v>
      </c>
      <c r="C8" s="243" t="n">
        <f aca="false">COUNTIFS($B$19:$B$51,"=現有",$E$19:$E$51,"=優先排課教室")</f>
        <v>1</v>
      </c>
      <c r="D8" s="243" t="n">
        <f aca="false">COUNTIFS($B$19:$B$51,"=現有",$E$19:$E$51,"=專業教室")</f>
        <v>2</v>
      </c>
      <c r="E8" s="243" t="n">
        <f aca="false">COUNTIFS($B$19:$B$51,"=現有",$E$19:$E$51,"=行政辦公室")</f>
        <v>1</v>
      </c>
      <c r="F8" s="243" t="n">
        <f aca="false">COUNTIFS($B$19:$B$51,"=現有",$E$19:$E$51,"=會議室")</f>
        <v>1</v>
      </c>
      <c r="G8" s="243" t="n">
        <f aca="false">COUNTIFS($B$19:$B$51,"=現有",$E$19:$E$51,"=教師研究室")</f>
        <v>1</v>
      </c>
      <c r="H8" s="243" t="n">
        <f aca="false">COUNTIFS($B$19:$B$51,"=現有",$E$19:$E$51,"=學生研究教室")</f>
        <v>0</v>
      </c>
      <c r="I8" s="243" t="n">
        <f aca="false">COUNTIFS($B$19:$B$51,"=現有",$E$19:$E$51,"=其他")</f>
        <v>0</v>
      </c>
      <c r="J8" s="244" t="n">
        <f aca="false">SUM(C8:I8)</f>
        <v>6</v>
      </c>
      <c r="K8" s="1"/>
      <c r="L8" s="1"/>
      <c r="M8" s="1"/>
      <c r="N8" s="1"/>
      <c r="O8" s="1"/>
      <c r="P8" s="1"/>
    </row>
    <row r="9" s="219" customFormat="true" ht="6.75" hidden="false" customHeight="true" outlineLevel="0" collapsed="false">
      <c r="A9" s="245"/>
      <c r="B9" s="245" t="s">
        <v>273</v>
      </c>
      <c r="C9" s="245"/>
      <c r="D9" s="245"/>
      <c r="E9" s="245"/>
      <c r="F9" s="245"/>
      <c r="G9" s="245"/>
      <c r="H9" s="245"/>
      <c r="I9" s="245"/>
      <c r="J9" s="246"/>
      <c r="K9" s="1"/>
      <c r="L9" s="1"/>
      <c r="M9" s="1"/>
      <c r="N9" s="1"/>
      <c r="O9" s="1"/>
      <c r="P9" s="1"/>
    </row>
    <row r="10" s="219" customFormat="true" ht="24" hidden="false" customHeight="true" outlineLevel="0" collapsed="false">
      <c r="A10" s="47" t="s">
        <v>274</v>
      </c>
      <c r="B10" s="47" t="s">
        <v>271</v>
      </c>
      <c r="C10" s="243" t="n">
        <f aca="false">SUMIFS($D$19:$D$51,$B$19:$B$51,"=新增",$E$19:$E$51,"=優先排課教室")</f>
        <v>0</v>
      </c>
      <c r="D10" s="243" t="n">
        <f aca="false">SUMIFS($D$19:$D$51,$B$19:$B$51,"=新增",$E$19:$E$51,"=專業教室")</f>
        <v>10</v>
      </c>
      <c r="E10" s="243" t="n">
        <f aca="false">SUMIFS($D$19:$D$51,$B$19:$B$51,"=新增",$E$19:$E$51,"=行政辦公室")</f>
        <v>0</v>
      </c>
      <c r="F10" s="243" t="n">
        <f aca="false">SUMIFS($D$19:$D$51,$B$19:$B$51,"=新增",$E$19:$E$51,"=會議室")</f>
        <v>0</v>
      </c>
      <c r="G10" s="243" t="n">
        <f aca="false">SUMIFS($D$19:$D$51,$B$19:$B$51,"=新增",$E$19:$E$51,"=教師研究室")</f>
        <v>0</v>
      </c>
      <c r="H10" s="243" t="n">
        <f aca="false">SUMIFS($D$19:$D$51,$B$19:$B$51,"=新增",$E$19:$E$51,"=學生研究教室")</f>
        <v>0</v>
      </c>
      <c r="I10" s="243" t="n">
        <f aca="false">SUMIFS($D$19:$D$51,$B$19:$B$51,"=新增",$E$19:$E$51,"=其他")</f>
        <v>10</v>
      </c>
      <c r="J10" s="244" t="n">
        <f aca="false">SUM(C10:I10)</f>
        <v>20</v>
      </c>
      <c r="K10" s="1"/>
      <c r="L10" s="1"/>
      <c r="M10" s="1"/>
      <c r="N10" s="1"/>
      <c r="O10" s="1"/>
      <c r="P10" s="1"/>
    </row>
    <row r="11" s="219" customFormat="true" ht="24" hidden="false" customHeight="true" outlineLevel="0" collapsed="false">
      <c r="A11" s="47"/>
      <c r="B11" s="47" t="s">
        <v>272</v>
      </c>
      <c r="C11" s="243" t="n">
        <f aca="false">COUNTIFS($B$19:$B$51,"=新增",$E$19:$E$51,"=優先排課教室")</f>
        <v>0</v>
      </c>
      <c r="D11" s="243" t="n">
        <f aca="false">COUNTIFS($B$19:$B$51,"=新增",$E$19:$E$51,"=專業教室")</f>
        <v>1</v>
      </c>
      <c r="E11" s="243" t="n">
        <f aca="false">COUNTIFS($B$19:$B$51,"=新增",$E$19:$E$51,"=行政辦公室")</f>
        <v>0</v>
      </c>
      <c r="F11" s="243" t="n">
        <f aca="false">COUNTIFS($B$19:$B$51,"=新增",$E$19:$E$51,"=會議室")</f>
        <v>0</v>
      </c>
      <c r="G11" s="243" t="n">
        <f aca="false">COUNTIFS($B$19:$B$51,"=新增",$E$19:$E$51,"=教師研究室")</f>
        <v>0</v>
      </c>
      <c r="H11" s="243" t="n">
        <f aca="false">COUNTIFS($B$19:$B$51,"=新增",$E$19:$E$51,"=學生研究教室")</f>
        <v>0</v>
      </c>
      <c r="I11" s="243" t="n">
        <f aca="false">COUNTIFS($B$19:$B$51,"=新增",$E$19:$E$51,"=其他")</f>
        <v>1</v>
      </c>
      <c r="J11" s="244" t="n">
        <f aca="false">SUM(C11:I11)</f>
        <v>2</v>
      </c>
      <c r="K11" s="1"/>
      <c r="L11" s="1"/>
      <c r="M11" s="1"/>
      <c r="N11" s="1"/>
      <c r="O11" s="1"/>
      <c r="P11" s="1"/>
    </row>
    <row r="12" s="219" customFormat="true" ht="6.75" hidden="false" customHeight="true" outlineLevel="0" collapsed="false">
      <c r="A12" s="245"/>
      <c r="B12" s="245" t="s">
        <v>269</v>
      </c>
      <c r="C12" s="245"/>
      <c r="D12" s="245"/>
      <c r="E12" s="245"/>
      <c r="F12" s="245"/>
      <c r="G12" s="245"/>
      <c r="H12" s="245"/>
      <c r="I12" s="245"/>
      <c r="J12" s="246"/>
      <c r="K12" s="1"/>
      <c r="L12" s="1"/>
      <c r="M12" s="1"/>
      <c r="N12" s="1"/>
      <c r="O12" s="1"/>
      <c r="P12" s="1"/>
    </row>
    <row r="13" s="219" customFormat="true" ht="24" hidden="false" customHeight="true" outlineLevel="0" collapsed="false">
      <c r="A13" s="47" t="s">
        <v>269</v>
      </c>
      <c r="B13" s="47" t="s">
        <v>271</v>
      </c>
      <c r="C13" s="243" t="n">
        <f aca="false">SUM(C7,C10)</f>
        <v>50</v>
      </c>
      <c r="D13" s="243" t="n">
        <f aca="false">SUM(D7,D10)</f>
        <v>50</v>
      </c>
      <c r="E13" s="243" t="n">
        <f aca="false">SUM(E7,E10)</f>
        <v>7</v>
      </c>
      <c r="F13" s="243" t="n">
        <f aca="false">SUM(F7,F10)</f>
        <v>22</v>
      </c>
      <c r="G13" s="243" t="n">
        <f aca="false">SUM(G7,G10)</f>
        <v>82</v>
      </c>
      <c r="H13" s="243" t="n">
        <f aca="false">SUM(H7,H10)</f>
        <v>0</v>
      </c>
      <c r="I13" s="243" t="n">
        <f aca="false">SUM(I7,I10)</f>
        <v>10</v>
      </c>
      <c r="J13" s="244" t="n">
        <f aca="false">SUM(C13:I13)</f>
        <v>221</v>
      </c>
      <c r="K13" s="1"/>
      <c r="L13" s="1"/>
      <c r="M13" s="1"/>
      <c r="N13" s="1"/>
      <c r="O13" s="1"/>
      <c r="P13" s="1"/>
    </row>
    <row r="14" s="219" customFormat="true" ht="24" hidden="false" customHeight="true" outlineLevel="0" collapsed="false">
      <c r="A14" s="47"/>
      <c r="B14" s="47" t="s">
        <v>272</v>
      </c>
      <c r="C14" s="243" t="n">
        <f aca="false">SUM(C8,C11)</f>
        <v>1</v>
      </c>
      <c r="D14" s="243" t="n">
        <f aca="false">SUM(D8,D11)</f>
        <v>3</v>
      </c>
      <c r="E14" s="243" t="n">
        <f aca="false">SUM(E8,E11)</f>
        <v>1</v>
      </c>
      <c r="F14" s="243" t="n">
        <f aca="false">SUM(F8,F11)</f>
        <v>1</v>
      </c>
      <c r="G14" s="243" t="n">
        <f aca="false">SUM(G8,G11)</f>
        <v>1</v>
      </c>
      <c r="H14" s="243" t="n">
        <f aca="false">SUM(H8,H11)</f>
        <v>0</v>
      </c>
      <c r="I14" s="243" t="n">
        <f aca="false">SUM(I8,I11)</f>
        <v>1</v>
      </c>
      <c r="J14" s="244" t="n">
        <f aca="false">SUM(C14:I14)</f>
        <v>8</v>
      </c>
      <c r="K14" s="1"/>
      <c r="L14" s="1"/>
      <c r="M14" s="1"/>
      <c r="N14" s="1"/>
      <c r="O14" s="1"/>
      <c r="P14" s="1"/>
    </row>
    <row r="15" s="219" customFormat="true" ht="16.5" hidden="false" customHeight="false" outlineLevel="0" collapsed="false">
      <c r="A15" s="247"/>
      <c r="B15" s="247"/>
      <c r="C15" s="222"/>
      <c r="D15" s="222"/>
      <c r="E15" s="222"/>
      <c r="F15" s="222"/>
      <c r="G15" s="222"/>
      <c r="H15" s="222"/>
      <c r="I15" s="222"/>
      <c r="J15" s="248"/>
      <c r="K15" s="1"/>
      <c r="L15" s="1"/>
      <c r="M15" s="1"/>
      <c r="N15" s="1"/>
      <c r="O15" s="1"/>
      <c r="P15" s="1"/>
    </row>
    <row r="16" s="219" customFormat="true" ht="16.5" hidden="false" customHeight="false" outlineLevel="0" collapsed="false">
      <c r="A16" s="1"/>
      <c r="B16" s="1"/>
      <c r="C16" s="1"/>
      <c r="D16" s="1"/>
      <c r="E16" s="1"/>
      <c r="F16" s="1"/>
      <c r="G16" s="1"/>
      <c r="H16" s="1"/>
      <c r="I16" s="1"/>
      <c r="J16" s="249"/>
      <c r="K16" s="1"/>
      <c r="L16" s="1"/>
      <c r="M16" s="1"/>
      <c r="N16" s="1"/>
      <c r="O16" s="1"/>
      <c r="P16" s="1"/>
    </row>
    <row r="17" s="44" customFormat="true" ht="26.25" hidden="false" customHeight="true" outlineLevel="0" collapsed="false">
      <c r="A17" s="56" t="s">
        <v>275</v>
      </c>
    </row>
    <row r="18" s="219" customFormat="true" ht="32.8" hidden="false" customHeight="false" outlineLevel="0" collapsed="false">
      <c r="A18" s="45" t="s">
        <v>276</v>
      </c>
      <c r="B18" s="45" t="s">
        <v>2</v>
      </c>
      <c r="C18" s="45" t="s">
        <v>277</v>
      </c>
      <c r="D18" s="45" t="s">
        <v>278</v>
      </c>
      <c r="E18" s="45" t="s">
        <v>279</v>
      </c>
      <c r="F18" s="45" t="s">
        <v>280</v>
      </c>
      <c r="G18" s="45" t="s">
        <v>281</v>
      </c>
      <c r="H18" s="45" t="s">
        <v>234</v>
      </c>
      <c r="I18" s="1"/>
      <c r="J18" s="1"/>
      <c r="K18" s="249"/>
      <c r="L18" s="1"/>
      <c r="M18" s="1"/>
      <c r="N18" s="1"/>
      <c r="O18" s="1"/>
      <c r="P18" s="1"/>
      <c r="Q18" s="1"/>
      <c r="R18" s="1"/>
    </row>
    <row r="19" s="219" customFormat="true" ht="16.5" hidden="false" customHeight="false" outlineLevel="0" collapsed="false">
      <c r="A19" s="58" t="n">
        <v>1</v>
      </c>
      <c r="B19" s="58" t="s">
        <v>259</v>
      </c>
      <c r="C19" s="58" t="s">
        <v>282</v>
      </c>
      <c r="D19" s="58" t="n">
        <v>50</v>
      </c>
      <c r="E19" s="47" t="s">
        <v>263</v>
      </c>
      <c r="F19" s="58" t="s">
        <v>283</v>
      </c>
      <c r="G19" s="58"/>
      <c r="H19" s="250"/>
      <c r="I19" s="1"/>
      <c r="J19" s="1"/>
      <c r="K19" s="249"/>
      <c r="L19" s="1"/>
      <c r="M19" s="1"/>
      <c r="N19" s="1"/>
      <c r="O19" s="1"/>
      <c r="P19" s="1"/>
      <c r="Q19" s="1"/>
      <c r="R19" s="1"/>
    </row>
    <row r="20" s="219" customFormat="true" ht="16.5" hidden="false" customHeight="false" outlineLevel="0" collapsed="false">
      <c r="A20" s="58" t="n">
        <v>2</v>
      </c>
      <c r="B20" s="58" t="s">
        <v>259</v>
      </c>
      <c r="C20" s="58" t="s">
        <v>284</v>
      </c>
      <c r="D20" s="58" t="n">
        <v>20</v>
      </c>
      <c r="E20" s="47" t="s">
        <v>264</v>
      </c>
      <c r="F20" s="58" t="s">
        <v>285</v>
      </c>
      <c r="G20" s="58"/>
      <c r="H20" s="250"/>
      <c r="I20" s="1"/>
      <c r="J20" s="1"/>
      <c r="K20" s="249"/>
      <c r="L20" s="1"/>
      <c r="M20" s="1"/>
      <c r="N20" s="1"/>
      <c r="O20" s="1"/>
      <c r="P20" s="1"/>
      <c r="Q20" s="1"/>
      <c r="R20" s="1"/>
    </row>
    <row r="21" s="219" customFormat="true" ht="16.5" hidden="false" customHeight="false" outlineLevel="0" collapsed="false">
      <c r="A21" s="58" t="n">
        <v>3</v>
      </c>
      <c r="B21" s="58" t="s">
        <v>259</v>
      </c>
      <c r="C21" s="58" t="s">
        <v>286</v>
      </c>
      <c r="D21" s="58" t="n">
        <v>20</v>
      </c>
      <c r="E21" s="47" t="s">
        <v>264</v>
      </c>
      <c r="F21" s="58" t="s">
        <v>287</v>
      </c>
      <c r="G21" s="58"/>
      <c r="H21" s="250"/>
      <c r="I21" s="1"/>
      <c r="J21" s="1"/>
      <c r="K21" s="249"/>
      <c r="L21" s="1"/>
      <c r="M21" s="1"/>
      <c r="N21" s="1"/>
      <c r="O21" s="1"/>
      <c r="P21" s="1"/>
      <c r="Q21" s="1"/>
      <c r="R21" s="1"/>
    </row>
    <row r="22" s="219" customFormat="true" ht="16.5" hidden="false" customHeight="false" outlineLevel="0" collapsed="false">
      <c r="A22" s="58" t="n">
        <v>4</v>
      </c>
      <c r="B22" s="58" t="s">
        <v>259</v>
      </c>
      <c r="C22" s="58" t="s">
        <v>288</v>
      </c>
      <c r="D22" s="58" t="n">
        <v>7</v>
      </c>
      <c r="E22" s="47" t="s">
        <v>265</v>
      </c>
      <c r="F22" s="58" t="s">
        <v>289</v>
      </c>
      <c r="G22" s="58"/>
      <c r="H22" s="250"/>
      <c r="I22" s="1"/>
      <c r="J22" s="1"/>
      <c r="K22" s="249"/>
      <c r="L22" s="1"/>
      <c r="M22" s="1"/>
      <c r="N22" s="1"/>
      <c r="O22" s="1"/>
      <c r="P22" s="1"/>
      <c r="Q22" s="1"/>
      <c r="R22" s="1"/>
    </row>
    <row r="23" s="219" customFormat="true" ht="16.5" hidden="false" customHeight="false" outlineLevel="0" collapsed="false">
      <c r="A23" s="58" t="n">
        <v>5</v>
      </c>
      <c r="B23" s="58" t="s">
        <v>259</v>
      </c>
      <c r="C23" s="58" t="s">
        <v>290</v>
      </c>
      <c r="D23" s="58" t="n">
        <v>22</v>
      </c>
      <c r="E23" s="47" t="s">
        <v>266</v>
      </c>
      <c r="F23" s="58" t="s">
        <v>291</v>
      </c>
      <c r="G23" s="58"/>
      <c r="H23" s="250"/>
      <c r="I23" s="1"/>
      <c r="J23" s="1"/>
      <c r="K23" s="249"/>
      <c r="L23" s="1"/>
      <c r="M23" s="1"/>
      <c r="N23" s="1"/>
      <c r="O23" s="1"/>
      <c r="P23" s="1"/>
      <c r="Q23" s="1"/>
      <c r="R23" s="1"/>
    </row>
    <row r="24" s="219" customFormat="true" ht="16.5" hidden="false" customHeight="false" outlineLevel="0" collapsed="false">
      <c r="A24" s="58" t="n">
        <v>6</v>
      </c>
      <c r="B24" s="58" t="s">
        <v>259</v>
      </c>
      <c r="C24" s="58" t="s">
        <v>292</v>
      </c>
      <c r="D24" s="58" t="n">
        <v>82</v>
      </c>
      <c r="E24" s="47" t="s">
        <v>267</v>
      </c>
      <c r="F24" s="58" t="s">
        <v>293</v>
      </c>
      <c r="G24" s="58"/>
      <c r="H24" s="250"/>
      <c r="I24" s="1"/>
      <c r="J24" s="1"/>
      <c r="K24" s="249"/>
      <c r="L24" s="1"/>
      <c r="M24" s="1"/>
      <c r="N24" s="1"/>
      <c r="O24" s="1"/>
      <c r="P24" s="1"/>
      <c r="Q24" s="1"/>
      <c r="R24" s="1"/>
    </row>
    <row r="25" s="219" customFormat="true" ht="16.5" hidden="false" customHeight="false" outlineLevel="0" collapsed="false">
      <c r="A25" s="58" t="n">
        <v>7</v>
      </c>
      <c r="B25" s="58" t="s">
        <v>260</v>
      </c>
      <c r="C25" s="58" t="s">
        <v>294</v>
      </c>
      <c r="D25" s="58" t="n">
        <v>53</v>
      </c>
      <c r="E25" s="47" t="s">
        <v>268</v>
      </c>
      <c r="F25" s="58" t="s">
        <v>291</v>
      </c>
      <c r="G25" s="58" t="s">
        <v>287</v>
      </c>
      <c r="H25" s="250"/>
      <c r="I25" s="1"/>
      <c r="J25" s="1"/>
      <c r="K25" s="249"/>
      <c r="L25" s="1"/>
      <c r="M25" s="1"/>
      <c r="N25" s="1"/>
      <c r="O25" s="1"/>
      <c r="P25" s="1"/>
      <c r="Q25" s="1"/>
      <c r="R25" s="1"/>
    </row>
    <row r="26" s="219" customFormat="true" ht="16.5" hidden="false" customHeight="false" outlineLevel="0" collapsed="false">
      <c r="A26" s="58" t="n">
        <v>8</v>
      </c>
      <c r="B26" s="58" t="s">
        <v>260</v>
      </c>
      <c r="C26" s="58" t="s">
        <v>295</v>
      </c>
      <c r="D26" s="58" t="n">
        <v>10</v>
      </c>
      <c r="E26" s="47" t="s">
        <v>227</v>
      </c>
      <c r="F26" s="58" t="s">
        <v>296</v>
      </c>
      <c r="G26" s="58" t="s">
        <v>287</v>
      </c>
      <c r="H26" s="250"/>
      <c r="I26" s="1"/>
      <c r="J26" s="1"/>
      <c r="K26" s="249"/>
      <c r="L26" s="1"/>
      <c r="M26" s="1"/>
      <c r="N26" s="1"/>
      <c r="O26" s="1"/>
      <c r="P26" s="1"/>
      <c r="Q26" s="1"/>
      <c r="R26" s="1"/>
    </row>
    <row r="27" s="219" customFormat="true" ht="49.5" hidden="false" customHeight="true" outlineLevel="0" collapsed="false">
      <c r="A27" s="58" t="n">
        <v>9</v>
      </c>
      <c r="B27" s="58" t="s">
        <v>260</v>
      </c>
      <c r="C27" s="58" t="s">
        <v>297</v>
      </c>
      <c r="D27" s="58" t="n">
        <v>10</v>
      </c>
      <c r="E27" s="47" t="s">
        <v>264</v>
      </c>
      <c r="F27" s="58" t="s">
        <v>289</v>
      </c>
      <c r="G27" s="58" t="s">
        <v>287</v>
      </c>
      <c r="H27" s="250" t="s">
        <v>298</v>
      </c>
      <c r="I27" s="1"/>
      <c r="J27" s="1"/>
      <c r="K27" s="249"/>
      <c r="L27" s="1"/>
      <c r="M27" s="1"/>
      <c r="N27" s="1"/>
      <c r="O27" s="1"/>
      <c r="P27" s="1"/>
      <c r="Q27" s="1"/>
      <c r="R27" s="1"/>
    </row>
    <row r="28" s="219" customFormat="true" ht="16.5" hidden="false" customHeight="false" outlineLevel="0" collapsed="false">
      <c r="A28" s="58" t="n">
        <v>10</v>
      </c>
      <c r="B28" s="58"/>
      <c r="C28" s="58"/>
      <c r="D28" s="58"/>
      <c r="E28" s="47"/>
      <c r="F28" s="58"/>
      <c r="G28" s="58"/>
      <c r="H28" s="250"/>
      <c r="I28" s="1"/>
      <c r="J28" s="1"/>
      <c r="K28" s="249"/>
      <c r="L28" s="1"/>
      <c r="M28" s="1"/>
      <c r="N28" s="1"/>
      <c r="O28" s="1"/>
      <c r="P28" s="1"/>
      <c r="Q28" s="1"/>
      <c r="R28" s="1"/>
    </row>
    <row r="29" s="219" customFormat="true" ht="16.5" hidden="false" customHeight="false" outlineLevel="0" collapsed="false">
      <c r="A29" s="58" t="n">
        <v>11</v>
      </c>
      <c r="B29" s="58"/>
      <c r="C29" s="58"/>
      <c r="D29" s="58"/>
      <c r="E29" s="47"/>
      <c r="F29" s="58"/>
      <c r="G29" s="58"/>
      <c r="H29" s="250"/>
      <c r="I29" s="1"/>
      <c r="J29" s="1"/>
      <c r="K29" s="249"/>
      <c r="L29" s="1"/>
      <c r="M29" s="1"/>
      <c r="N29" s="1"/>
      <c r="O29" s="1"/>
      <c r="P29" s="1"/>
      <c r="Q29" s="1"/>
      <c r="R29" s="1"/>
    </row>
    <row r="30" s="219" customFormat="true" ht="16.5" hidden="false" customHeight="false" outlineLevel="0" collapsed="false">
      <c r="A30" s="58" t="n">
        <v>12</v>
      </c>
      <c r="B30" s="58"/>
      <c r="C30" s="58"/>
      <c r="D30" s="58"/>
      <c r="E30" s="47"/>
      <c r="F30" s="58"/>
      <c r="G30" s="58"/>
      <c r="H30" s="250"/>
      <c r="I30" s="1"/>
      <c r="J30" s="1"/>
      <c r="K30" s="249"/>
      <c r="L30" s="1"/>
      <c r="M30" s="1"/>
      <c r="N30" s="1"/>
      <c r="O30" s="1"/>
      <c r="P30" s="1"/>
      <c r="Q30" s="1"/>
      <c r="R30" s="1"/>
    </row>
    <row r="31" s="219" customFormat="true" ht="16.5" hidden="false" customHeight="false" outlineLevel="0" collapsed="false">
      <c r="A31" s="58" t="n">
        <v>13</v>
      </c>
      <c r="B31" s="58"/>
      <c r="C31" s="58"/>
      <c r="D31" s="58"/>
      <c r="E31" s="47"/>
      <c r="F31" s="58"/>
      <c r="G31" s="58"/>
      <c r="H31" s="250"/>
      <c r="I31" s="1"/>
      <c r="J31" s="1"/>
      <c r="K31" s="249"/>
      <c r="L31" s="1"/>
      <c r="M31" s="1"/>
      <c r="N31" s="1"/>
      <c r="O31" s="1"/>
      <c r="P31" s="1"/>
      <c r="Q31" s="1"/>
      <c r="R31" s="1"/>
    </row>
    <row r="32" s="219" customFormat="true" ht="16.5" hidden="false" customHeight="false" outlineLevel="0" collapsed="false">
      <c r="A32" s="58" t="n">
        <v>14</v>
      </c>
      <c r="B32" s="58"/>
      <c r="C32" s="58"/>
      <c r="D32" s="58"/>
      <c r="E32" s="47"/>
      <c r="F32" s="58"/>
      <c r="G32" s="58"/>
      <c r="H32" s="250"/>
      <c r="I32" s="1"/>
      <c r="J32" s="1"/>
      <c r="K32" s="249"/>
      <c r="L32" s="1"/>
      <c r="M32" s="1"/>
      <c r="N32" s="1"/>
      <c r="O32" s="1"/>
      <c r="P32" s="1"/>
      <c r="Q32" s="1"/>
      <c r="R32" s="1"/>
    </row>
    <row r="33" s="219" customFormat="true" ht="16.5" hidden="false" customHeight="false" outlineLevel="0" collapsed="false">
      <c r="A33" s="58" t="n">
        <v>15</v>
      </c>
      <c r="B33" s="58"/>
      <c r="C33" s="58"/>
      <c r="D33" s="58"/>
      <c r="E33" s="47"/>
      <c r="F33" s="58"/>
      <c r="G33" s="58"/>
      <c r="H33" s="250"/>
      <c r="I33" s="1"/>
      <c r="J33" s="1"/>
      <c r="K33" s="249"/>
      <c r="L33" s="1"/>
      <c r="M33" s="1"/>
      <c r="N33" s="1"/>
      <c r="O33" s="1"/>
      <c r="P33" s="1"/>
      <c r="Q33" s="1"/>
      <c r="R33" s="1"/>
    </row>
    <row r="34" s="219" customFormat="true" ht="16.5" hidden="false" customHeight="false" outlineLevel="0" collapsed="false">
      <c r="A34" s="58" t="n">
        <v>16</v>
      </c>
      <c r="B34" s="58"/>
      <c r="C34" s="58"/>
      <c r="D34" s="58"/>
      <c r="E34" s="47"/>
      <c r="F34" s="58"/>
      <c r="G34" s="58"/>
      <c r="H34" s="250"/>
      <c r="I34" s="1"/>
      <c r="J34" s="1"/>
      <c r="K34" s="249"/>
      <c r="L34" s="1"/>
      <c r="M34" s="1"/>
      <c r="N34" s="1"/>
      <c r="O34" s="1"/>
      <c r="P34" s="1"/>
      <c r="Q34" s="1"/>
      <c r="R34" s="1"/>
    </row>
    <row r="35" s="219" customFormat="true" ht="16.5" hidden="false" customHeight="false" outlineLevel="0" collapsed="false">
      <c r="A35" s="58" t="n">
        <v>17</v>
      </c>
      <c r="B35" s="58"/>
      <c r="C35" s="58"/>
      <c r="D35" s="58"/>
      <c r="E35" s="47"/>
      <c r="F35" s="58"/>
      <c r="G35" s="58"/>
      <c r="H35" s="250"/>
      <c r="I35" s="1"/>
      <c r="J35" s="1"/>
      <c r="K35" s="249"/>
      <c r="L35" s="1"/>
      <c r="M35" s="1"/>
      <c r="N35" s="1"/>
      <c r="O35" s="1"/>
      <c r="P35" s="1"/>
      <c r="Q35" s="1"/>
      <c r="R35" s="1"/>
    </row>
    <row r="36" s="219" customFormat="true" ht="16.5" hidden="false" customHeight="false" outlineLevel="0" collapsed="false">
      <c r="A36" s="58" t="n">
        <v>18</v>
      </c>
      <c r="B36" s="58"/>
      <c r="C36" s="58"/>
      <c r="D36" s="58"/>
      <c r="E36" s="47"/>
      <c r="F36" s="58"/>
      <c r="G36" s="58"/>
      <c r="H36" s="250"/>
      <c r="I36" s="1"/>
      <c r="J36" s="1"/>
      <c r="K36" s="249"/>
      <c r="L36" s="1"/>
      <c r="M36" s="1"/>
      <c r="N36" s="1"/>
      <c r="O36" s="1"/>
      <c r="P36" s="1"/>
      <c r="Q36" s="1"/>
      <c r="R36" s="1"/>
    </row>
    <row r="37" s="219" customFormat="true" ht="16.5" hidden="false" customHeight="false" outlineLevel="0" collapsed="false">
      <c r="A37" s="58" t="n">
        <v>19</v>
      </c>
      <c r="B37" s="58"/>
      <c r="C37" s="58"/>
      <c r="D37" s="58"/>
      <c r="E37" s="47"/>
      <c r="F37" s="58"/>
      <c r="G37" s="58"/>
      <c r="H37" s="250"/>
      <c r="I37" s="1"/>
      <c r="J37" s="1"/>
      <c r="K37" s="249"/>
      <c r="L37" s="1"/>
      <c r="M37" s="1"/>
      <c r="N37" s="1"/>
      <c r="O37" s="1"/>
      <c r="P37" s="1"/>
      <c r="Q37" s="1"/>
      <c r="R37" s="1"/>
    </row>
    <row r="38" s="219" customFormat="true" ht="16.5" hidden="false" customHeight="false" outlineLevel="0" collapsed="false">
      <c r="A38" s="58" t="n">
        <v>20</v>
      </c>
      <c r="B38" s="58"/>
      <c r="C38" s="58"/>
      <c r="D38" s="58"/>
      <c r="E38" s="47"/>
      <c r="F38" s="58"/>
      <c r="G38" s="58"/>
      <c r="H38" s="250"/>
      <c r="I38" s="1"/>
      <c r="J38" s="1"/>
      <c r="K38" s="249"/>
      <c r="L38" s="1"/>
      <c r="M38" s="1"/>
      <c r="N38" s="1"/>
      <c r="O38" s="1"/>
      <c r="P38" s="1"/>
      <c r="Q38" s="1"/>
      <c r="R38" s="1"/>
    </row>
    <row r="39" s="219" customFormat="true" ht="16.5" hidden="false" customHeight="false" outlineLevel="0" collapsed="false">
      <c r="A39" s="58" t="n">
        <v>21</v>
      </c>
      <c r="B39" s="58"/>
      <c r="C39" s="58"/>
      <c r="D39" s="58"/>
      <c r="E39" s="47"/>
      <c r="F39" s="58"/>
      <c r="G39" s="58"/>
      <c r="H39" s="250"/>
      <c r="I39" s="1"/>
      <c r="J39" s="1"/>
      <c r="K39" s="249"/>
      <c r="L39" s="1"/>
      <c r="M39" s="1"/>
      <c r="N39" s="1"/>
      <c r="O39" s="1"/>
      <c r="P39" s="1"/>
      <c r="Q39" s="1"/>
      <c r="R39" s="1"/>
    </row>
    <row r="40" s="219" customFormat="true" ht="16.5" hidden="false" customHeight="false" outlineLevel="0" collapsed="false">
      <c r="A40" s="58" t="n">
        <v>22</v>
      </c>
      <c r="B40" s="58"/>
      <c r="C40" s="58"/>
      <c r="D40" s="58"/>
      <c r="E40" s="47"/>
      <c r="F40" s="58"/>
      <c r="G40" s="58"/>
      <c r="H40" s="250"/>
      <c r="I40" s="1"/>
      <c r="J40" s="1"/>
      <c r="K40" s="249"/>
      <c r="L40" s="1"/>
      <c r="M40" s="1"/>
      <c r="N40" s="1"/>
      <c r="O40" s="1"/>
      <c r="P40" s="1"/>
      <c r="Q40" s="1"/>
      <c r="R40" s="1"/>
    </row>
    <row r="41" s="219" customFormat="true" ht="16.5" hidden="false" customHeight="false" outlineLevel="0" collapsed="false">
      <c r="A41" s="58" t="n">
        <v>23</v>
      </c>
      <c r="B41" s="58"/>
      <c r="C41" s="58"/>
      <c r="D41" s="58"/>
      <c r="E41" s="47"/>
      <c r="F41" s="58"/>
      <c r="G41" s="58"/>
      <c r="H41" s="250"/>
      <c r="I41" s="1"/>
      <c r="J41" s="1"/>
      <c r="K41" s="249"/>
      <c r="L41" s="1"/>
      <c r="M41" s="1"/>
      <c r="N41" s="1"/>
      <c r="O41" s="1"/>
      <c r="P41" s="1"/>
      <c r="Q41" s="1"/>
      <c r="R41" s="1"/>
    </row>
    <row r="42" s="219" customFormat="true" ht="16.5" hidden="false" customHeight="false" outlineLevel="0" collapsed="false">
      <c r="A42" s="58" t="n">
        <v>24</v>
      </c>
      <c r="B42" s="58"/>
      <c r="C42" s="58"/>
      <c r="D42" s="58"/>
      <c r="E42" s="47"/>
      <c r="F42" s="58"/>
      <c r="G42" s="58"/>
      <c r="H42" s="250"/>
      <c r="I42" s="1"/>
      <c r="J42" s="1"/>
      <c r="K42" s="249"/>
      <c r="L42" s="1"/>
      <c r="M42" s="1"/>
      <c r="N42" s="1"/>
      <c r="O42" s="1"/>
      <c r="P42" s="1"/>
      <c r="Q42" s="1"/>
      <c r="R42" s="1"/>
    </row>
    <row r="43" s="219" customFormat="true" ht="16.5" hidden="false" customHeight="false" outlineLevel="0" collapsed="false">
      <c r="A43" s="58" t="n">
        <v>25</v>
      </c>
      <c r="B43" s="58"/>
      <c r="C43" s="58"/>
      <c r="D43" s="58"/>
      <c r="E43" s="47"/>
      <c r="F43" s="58"/>
      <c r="G43" s="58"/>
      <c r="H43" s="250"/>
      <c r="I43" s="1"/>
      <c r="J43" s="1"/>
      <c r="K43" s="249"/>
      <c r="L43" s="1"/>
      <c r="M43" s="1"/>
      <c r="N43" s="1"/>
      <c r="O43" s="1"/>
      <c r="P43" s="1"/>
      <c r="Q43" s="1"/>
      <c r="R43" s="1"/>
    </row>
    <row r="44" s="219" customFormat="true" ht="16.5" hidden="false" customHeight="false" outlineLevel="0" collapsed="false">
      <c r="A44" s="58" t="n">
        <v>26</v>
      </c>
      <c r="B44" s="58"/>
      <c r="C44" s="58"/>
      <c r="D44" s="58"/>
      <c r="E44" s="47"/>
      <c r="F44" s="58"/>
      <c r="G44" s="58"/>
      <c r="H44" s="250"/>
      <c r="I44" s="1"/>
      <c r="J44" s="1"/>
      <c r="K44" s="249"/>
      <c r="L44" s="1"/>
      <c r="M44" s="1"/>
      <c r="N44" s="1"/>
      <c r="O44" s="1"/>
      <c r="P44" s="1"/>
      <c r="Q44" s="1"/>
      <c r="R44" s="1"/>
    </row>
    <row r="45" s="219" customFormat="true" ht="16.5" hidden="false" customHeight="false" outlineLevel="0" collapsed="false">
      <c r="A45" s="58" t="n">
        <v>27</v>
      </c>
      <c r="B45" s="58"/>
      <c r="C45" s="58"/>
      <c r="D45" s="58"/>
      <c r="E45" s="47"/>
      <c r="F45" s="58"/>
      <c r="G45" s="58"/>
      <c r="H45" s="250"/>
      <c r="I45" s="1"/>
      <c r="J45" s="1"/>
      <c r="K45" s="249"/>
      <c r="L45" s="1"/>
      <c r="M45" s="1"/>
      <c r="N45" s="1"/>
      <c r="O45" s="1"/>
      <c r="P45" s="1"/>
      <c r="Q45" s="1"/>
      <c r="R45" s="1"/>
    </row>
    <row r="46" s="219" customFormat="true" ht="16.5" hidden="false" customHeight="false" outlineLevel="0" collapsed="false">
      <c r="A46" s="58" t="n">
        <v>28</v>
      </c>
      <c r="B46" s="58"/>
      <c r="C46" s="58"/>
      <c r="D46" s="58"/>
      <c r="E46" s="47"/>
      <c r="F46" s="58"/>
      <c r="G46" s="58"/>
      <c r="H46" s="250"/>
      <c r="I46" s="1"/>
      <c r="J46" s="1"/>
      <c r="K46" s="249"/>
      <c r="L46" s="1"/>
      <c r="M46" s="1"/>
      <c r="N46" s="1"/>
      <c r="O46" s="1"/>
      <c r="P46" s="1"/>
      <c r="Q46" s="1"/>
      <c r="R46" s="1"/>
    </row>
    <row r="47" s="219" customFormat="true" ht="16.5" hidden="false" customHeight="false" outlineLevel="0" collapsed="false">
      <c r="A47" s="58" t="n">
        <v>29</v>
      </c>
      <c r="B47" s="58"/>
      <c r="C47" s="58"/>
      <c r="D47" s="58"/>
      <c r="E47" s="47"/>
      <c r="F47" s="58"/>
      <c r="G47" s="58"/>
      <c r="H47" s="250"/>
      <c r="I47" s="1"/>
      <c r="J47" s="1"/>
      <c r="K47" s="249"/>
      <c r="L47" s="1"/>
      <c r="M47" s="1"/>
      <c r="N47" s="1"/>
      <c r="O47" s="1"/>
      <c r="P47" s="1"/>
      <c r="Q47" s="1"/>
      <c r="R47" s="1"/>
    </row>
    <row r="48" s="219" customFormat="true" ht="16.5" hidden="false" customHeight="false" outlineLevel="0" collapsed="false">
      <c r="A48" s="58" t="n">
        <v>30</v>
      </c>
      <c r="B48" s="58"/>
      <c r="C48" s="58"/>
      <c r="D48" s="58"/>
      <c r="E48" s="47"/>
      <c r="F48" s="58"/>
      <c r="G48" s="58"/>
      <c r="H48" s="250"/>
      <c r="I48" s="1"/>
      <c r="J48" s="1"/>
      <c r="K48" s="249"/>
      <c r="L48" s="1"/>
      <c r="M48" s="1"/>
      <c r="N48" s="1"/>
      <c r="O48" s="1"/>
      <c r="P48" s="1"/>
      <c r="Q48" s="1"/>
      <c r="R48" s="1"/>
    </row>
    <row r="49" s="219" customFormat="true" ht="16.5" hidden="false" customHeight="false" outlineLevel="0" collapsed="false">
      <c r="A49" s="58" t="n">
        <v>31</v>
      </c>
      <c r="B49" s="58"/>
      <c r="C49" s="58"/>
      <c r="D49" s="58"/>
      <c r="E49" s="47"/>
      <c r="F49" s="58"/>
      <c r="G49" s="58"/>
      <c r="H49" s="250"/>
      <c r="I49" s="1"/>
      <c r="J49" s="1"/>
      <c r="K49" s="249"/>
      <c r="L49" s="1"/>
      <c r="M49" s="1"/>
      <c r="N49" s="1"/>
      <c r="O49" s="1"/>
      <c r="P49" s="1"/>
      <c r="Q49" s="1"/>
      <c r="R49" s="1"/>
    </row>
    <row r="50" s="219" customFormat="true" ht="16.5" hidden="false" customHeight="false" outlineLevel="0" collapsed="false">
      <c r="A50" s="58" t="n">
        <v>32</v>
      </c>
      <c r="B50" s="58"/>
      <c r="C50" s="58"/>
      <c r="D50" s="58"/>
      <c r="E50" s="47"/>
      <c r="F50" s="58"/>
      <c r="G50" s="58"/>
      <c r="H50" s="250"/>
      <c r="I50" s="1"/>
      <c r="J50" s="1"/>
      <c r="K50" s="249"/>
      <c r="L50" s="1"/>
      <c r="M50" s="1"/>
      <c r="N50" s="1"/>
      <c r="O50" s="1"/>
      <c r="P50" s="1"/>
      <c r="Q50" s="1"/>
      <c r="R50" s="1"/>
    </row>
    <row r="51" s="219" customFormat="true" ht="16.5" hidden="false" customHeight="false" outlineLevel="0" collapsed="false">
      <c r="A51" s="58" t="n">
        <v>33</v>
      </c>
      <c r="B51" s="58"/>
      <c r="C51" s="58"/>
      <c r="D51" s="58"/>
      <c r="E51" s="47"/>
      <c r="F51" s="58"/>
      <c r="G51" s="58"/>
      <c r="H51" s="250"/>
      <c r="I51" s="1"/>
      <c r="J51" s="1"/>
      <c r="K51" s="249"/>
      <c r="L51" s="1"/>
      <c r="M51" s="1"/>
      <c r="N51" s="1"/>
      <c r="O51" s="1"/>
      <c r="P51" s="1"/>
      <c r="Q51" s="1"/>
      <c r="R51" s="1"/>
    </row>
    <row r="52" s="219" customFormat="true" ht="16.5" hidden="false" customHeight="false" outlineLevel="0" collapsed="false">
      <c r="A52" s="222"/>
      <c r="B52" s="222"/>
      <c r="C52" s="247"/>
      <c r="D52" s="222"/>
      <c r="E52" s="222"/>
      <c r="F52" s="1"/>
      <c r="G52" s="1"/>
      <c r="H52" s="1"/>
      <c r="I52" s="1"/>
      <c r="J52" s="249"/>
      <c r="K52" s="1"/>
      <c r="L52" s="1"/>
      <c r="M52" s="1"/>
      <c r="N52" s="1"/>
      <c r="O52" s="1"/>
      <c r="P52" s="1"/>
    </row>
  </sheetData>
  <mergeCells count="6">
    <mergeCell ref="A6:J6"/>
    <mergeCell ref="A7:A8"/>
    <mergeCell ref="A9:I9"/>
    <mergeCell ref="A10:A11"/>
    <mergeCell ref="A12:I12"/>
    <mergeCell ref="A13:A14"/>
  </mergeCells>
  <dataValidations count="2">
    <dataValidation allowBlank="true" errorStyle="stop" operator="between" showDropDown="false" showErrorMessage="true" showInputMessage="true" sqref="E19:E51" type="list">
      <formula1>$C$5:$I$5</formula1>
      <formula2>0</formula2>
    </dataValidation>
    <dataValidation allowBlank="true" errorStyle="stop" operator="between" showDropDown="false" showErrorMessage="true" showInputMessage="true" sqref="B19:B51" type="list">
      <formula1>$A$4:$B$4</formula1>
      <formula2>0</formula2>
    </dataValidation>
  </dataValidations>
  <printOptions headings="false" gridLines="false" gridLinesSet="true" horizontalCentered="false" verticalCentered="false"/>
  <pageMargins left="0.320138888888889" right="0.379861111111111" top="0.275694444444444" bottom="0.340277777777778" header="0.511811023622047" footer="0.157638888888889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>&amp;C&amp;A&amp;R第 &amp;P 頁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103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pane xSplit="0" ySplit="10" topLeftCell="A17" activePane="bottomLeft" state="frozen"/>
      <selection pane="topLeft" activeCell="A1" activeCellId="0" sqref="A1"/>
      <selection pane="bottomLeft" activeCell="F5" activeCellId="0" sqref="F5"/>
    </sheetView>
  </sheetViews>
  <sheetFormatPr defaultColWidth="8.87890625" defaultRowHeight="15.75" customHeight="true" zeroHeight="false" outlineLevelRow="0" outlineLevelCol="0"/>
  <cols>
    <col collapsed="false" customWidth="true" hidden="false" outlineLevel="0" max="1" min="1" style="44" width="12.75"/>
    <col collapsed="false" customWidth="true" hidden="false" outlineLevel="0" max="2" min="2" style="44" width="22.75"/>
    <col collapsed="false" customWidth="true" hidden="false" outlineLevel="0" max="3" min="3" style="44" width="17.75"/>
    <col collapsed="false" customWidth="true" hidden="false" outlineLevel="0" max="4" min="4" style="44" width="29.75"/>
    <col collapsed="false" customWidth="true" hidden="false" outlineLevel="0" max="5" min="5" style="44" width="2.37"/>
    <col collapsed="false" customWidth="true" hidden="false" outlineLevel="0" max="6" min="6" style="44" width="12.75"/>
    <col collapsed="false" customWidth="true" hidden="false" outlineLevel="0" max="7" min="7" style="44" width="22.75"/>
    <col collapsed="false" customWidth="true" hidden="false" outlineLevel="0" max="8" min="8" style="44" width="17.75"/>
    <col collapsed="false" customWidth="true" hidden="false" outlineLevel="0" max="9" min="9" style="44" width="29.75"/>
    <col collapsed="false" customWidth="true" hidden="false" outlineLevel="0" max="10" min="10" style="44" width="2.37"/>
    <col collapsed="false" customWidth="true" hidden="false" outlineLevel="0" max="11" min="11" style="44" width="12.75"/>
    <col collapsed="false" customWidth="true" hidden="false" outlineLevel="0" max="12" min="12" style="44" width="22.75"/>
    <col collapsed="false" customWidth="true" hidden="false" outlineLevel="0" max="13" min="13" style="44" width="17.75"/>
    <col collapsed="false" customWidth="true" hidden="false" outlineLevel="0" max="14" min="14" style="44" width="29.75"/>
    <col collapsed="false" customWidth="true" hidden="false" outlineLevel="0" max="15" min="15" style="44" width="2.37"/>
    <col collapsed="false" customWidth="true" hidden="false" outlineLevel="0" max="16" min="16" style="44" width="12.75"/>
    <col collapsed="false" customWidth="true" hidden="false" outlineLevel="0" max="17" min="17" style="44" width="22.75"/>
    <col collapsed="false" customWidth="true" hidden="false" outlineLevel="0" max="18" min="18" style="44" width="17.75"/>
    <col collapsed="false" customWidth="true" hidden="false" outlineLevel="0" max="19" min="19" style="44" width="29.75"/>
    <col collapsed="false" customWidth="false" hidden="false" outlineLevel="0" max="16384" min="20" style="44" width="8.88"/>
  </cols>
  <sheetData>
    <row r="1" s="251" customFormat="true" ht="52.5" hidden="false" customHeight="true" outlineLevel="0" collapsed="false">
      <c r="A1" s="251" t="s">
        <v>40</v>
      </c>
      <c r="C1" s="251" t="s">
        <v>41</v>
      </c>
      <c r="D1" s="251" t="s">
        <v>42</v>
      </c>
      <c r="H1" s="251" t="s">
        <v>43</v>
      </c>
      <c r="J1" s="252"/>
      <c r="R1" s="253" t="s">
        <v>299</v>
      </c>
      <c r="S1" s="253" t="s">
        <v>300</v>
      </c>
    </row>
    <row r="2" s="2" customFormat="true" ht="24" hidden="false" customHeight="true" outlineLevel="0" collapsed="false">
      <c r="A2" s="2" t="s">
        <v>301</v>
      </c>
      <c r="C2" s="254" t="n">
        <f aca="false">'導讀-對照表'!D1-2</f>
        <v>114</v>
      </c>
      <c r="J2" s="234"/>
    </row>
    <row r="3" s="2" customFormat="true" ht="14.25" hidden="false" customHeight="true" outlineLevel="0" collapsed="false">
      <c r="A3" s="255"/>
      <c r="J3" s="234"/>
    </row>
    <row r="4" s="2" customFormat="true" ht="18" hidden="false" customHeight="true" outlineLevel="0" collapsed="false">
      <c r="A4" s="256" t="s">
        <v>302</v>
      </c>
      <c r="B4" s="257" t="s">
        <v>57</v>
      </c>
      <c r="C4" s="257"/>
      <c r="D4" s="257"/>
      <c r="F4" s="256" t="s">
        <v>302</v>
      </c>
      <c r="G4" s="257" t="s">
        <v>57</v>
      </c>
      <c r="H4" s="257"/>
      <c r="I4" s="257"/>
      <c r="J4" s="234"/>
      <c r="K4" s="256" t="s">
        <v>302</v>
      </c>
      <c r="L4" s="257" t="s">
        <v>57</v>
      </c>
      <c r="M4" s="257"/>
      <c r="N4" s="257"/>
      <c r="P4" s="256" t="s">
        <v>302</v>
      </c>
      <c r="Q4" s="257" t="s">
        <v>57</v>
      </c>
      <c r="R4" s="257"/>
      <c r="S4" s="257"/>
    </row>
    <row r="5" customFormat="false" ht="21" hidden="false" customHeight="true" outlineLevel="0" collapsed="false">
      <c r="A5" s="258" t="str">
        <f aca="false">$C$2&amp;"學年度(提案年度)"</f>
        <v>114學年度(提案年度)</v>
      </c>
      <c r="B5" s="258"/>
      <c r="C5" s="258"/>
      <c r="D5" s="258"/>
      <c r="F5" s="259" t="str">
        <f aca="false">SUM($C$2+2)&amp;"學年度(開辦第1年)"</f>
        <v>116學年度(開辦第1年)</v>
      </c>
      <c r="G5" s="259"/>
      <c r="H5" s="259"/>
      <c r="I5" s="259"/>
      <c r="K5" s="259" t="str">
        <f aca="false">SUM($C$2+3)&amp;"學年度(開辦第2年)"</f>
        <v>117學年度(開辦第2年)</v>
      </c>
      <c r="L5" s="259"/>
      <c r="M5" s="259"/>
      <c r="N5" s="259"/>
      <c r="P5" s="259" t="str">
        <f aca="false">SUM($C$2+4)&amp;"學年度(開辦第3年)"</f>
        <v>118學年度(開辦第3年)</v>
      </c>
      <c r="Q5" s="259"/>
      <c r="R5" s="259"/>
      <c r="S5" s="259"/>
    </row>
    <row r="6" customFormat="false" ht="16.5" hidden="false" customHeight="false" outlineLevel="0" collapsed="false">
      <c r="A6" s="184" t="s">
        <v>303</v>
      </c>
      <c r="B6" s="184" t="s">
        <v>304</v>
      </c>
      <c r="C6" s="184" t="s">
        <v>305</v>
      </c>
      <c r="D6" s="184" t="s">
        <v>234</v>
      </c>
      <c r="F6" s="184" t="s">
        <v>303</v>
      </c>
      <c r="G6" s="184" t="s">
        <v>304</v>
      </c>
      <c r="H6" s="184" t="s">
        <v>305</v>
      </c>
      <c r="I6" s="184" t="s">
        <v>234</v>
      </c>
      <c r="K6" s="184" t="s">
        <v>303</v>
      </c>
      <c r="L6" s="184" t="s">
        <v>304</v>
      </c>
      <c r="M6" s="184" t="s">
        <v>305</v>
      </c>
      <c r="N6" s="184" t="s">
        <v>234</v>
      </c>
      <c r="P6" s="184" t="s">
        <v>303</v>
      </c>
      <c r="Q6" s="184" t="s">
        <v>304</v>
      </c>
      <c r="R6" s="184" t="s">
        <v>305</v>
      </c>
      <c r="S6" s="184" t="s">
        <v>234</v>
      </c>
    </row>
    <row r="7" customFormat="false" ht="30" hidden="false" customHeight="true" outlineLevel="0" collapsed="false">
      <c r="A7" s="260" t="s">
        <v>306</v>
      </c>
      <c r="B7" s="261" t="s">
        <v>307</v>
      </c>
      <c r="C7" s="261"/>
      <c r="D7" s="262"/>
      <c r="F7" s="260" t="s">
        <v>306</v>
      </c>
      <c r="G7" s="261" t="s">
        <v>307</v>
      </c>
      <c r="H7" s="261"/>
      <c r="I7" s="262"/>
      <c r="K7" s="260" t="s">
        <v>306</v>
      </c>
      <c r="L7" s="261" t="s">
        <v>307</v>
      </c>
      <c r="M7" s="261"/>
      <c r="N7" s="262"/>
      <c r="P7" s="260" t="s">
        <v>306</v>
      </c>
      <c r="Q7" s="261" t="s">
        <v>307</v>
      </c>
      <c r="R7" s="261"/>
      <c r="S7" s="262"/>
    </row>
    <row r="8" customFormat="false" ht="30" hidden="false" customHeight="true" outlineLevel="0" collapsed="false">
      <c r="A8" s="263" t="str">
        <f aca="false">A5</f>
        <v>114學年度(提案年度)</v>
      </c>
      <c r="B8" s="264" t="s">
        <v>308</v>
      </c>
      <c r="C8" s="265" t="n">
        <f aca="false">SUMIFS($C$11:$C$103,$A$11:$A$103,"收入")</f>
        <v>2850000</v>
      </c>
      <c r="D8" s="266"/>
      <c r="F8" s="263" t="str">
        <f aca="false">F5</f>
        <v>116學年度(開辦第1年)</v>
      </c>
      <c r="G8" s="264" t="s">
        <v>308</v>
      </c>
      <c r="H8" s="265" t="n">
        <f aca="false">SUMIFS($C$11:$C$103,$A$11:$A$103,"收入")</f>
        <v>2850000</v>
      </c>
      <c r="I8" s="266"/>
      <c r="K8" s="263" t="str">
        <f aca="false">K5</f>
        <v>117學年度(開辦第2年)</v>
      </c>
      <c r="L8" s="264" t="s">
        <v>308</v>
      </c>
      <c r="M8" s="265" t="n">
        <f aca="false">SUMIFS($M$11:$M$103,$K$11:$K$103,"收入")</f>
        <v>3120000</v>
      </c>
      <c r="N8" s="266"/>
      <c r="P8" s="263" t="str">
        <f aca="false">P5</f>
        <v>118學年度(開辦第3年)</v>
      </c>
      <c r="Q8" s="264" t="s">
        <v>308</v>
      </c>
      <c r="R8" s="265" t="n">
        <f aca="false">SUMIFS($R$11:$R$103,$P$11:$P$103,"收入")</f>
        <v>3100000</v>
      </c>
      <c r="S8" s="266"/>
    </row>
    <row r="9" customFormat="false" ht="30" hidden="false" customHeight="true" outlineLevel="0" collapsed="false">
      <c r="A9" s="267" t="str">
        <f aca="false">A5</f>
        <v>114學年度(提案年度)</v>
      </c>
      <c r="B9" s="268" t="s">
        <v>309</v>
      </c>
      <c r="C9" s="269" t="n">
        <f aca="false">SUMIFS($C$11:$C$103,$A$11:$A$103,"支出")</f>
        <v>1172000</v>
      </c>
      <c r="D9" s="270"/>
      <c r="F9" s="267" t="str">
        <f aca="false">F5</f>
        <v>116學年度(開辦第1年)</v>
      </c>
      <c r="G9" s="268" t="s">
        <v>309</v>
      </c>
      <c r="H9" s="269" t="n">
        <f aca="false">SUMIFS($H$11:$H$103,$F$11:$F$103,"支出")</f>
        <v>3172000</v>
      </c>
      <c r="I9" s="270"/>
      <c r="K9" s="267" t="str">
        <f aca="false">K5</f>
        <v>117學年度(開辦第2年)</v>
      </c>
      <c r="L9" s="268" t="s">
        <v>309</v>
      </c>
      <c r="M9" s="269" t="n">
        <f aca="false">SUMIFS($M$11:$M$103,$K$11:$K$103,"支出")</f>
        <v>3130000</v>
      </c>
      <c r="N9" s="270"/>
      <c r="P9" s="267" t="str">
        <f aca="false">P5</f>
        <v>118學年度(開辦第3年)</v>
      </c>
      <c r="Q9" s="268" t="s">
        <v>309</v>
      </c>
      <c r="R9" s="269" t="n">
        <f aca="false">SUMIFS($R$11:$R$103,$P$11:$P$103,"支出")</f>
        <v>3162000</v>
      </c>
      <c r="S9" s="270"/>
    </row>
    <row r="10" customFormat="false" ht="30" hidden="false" customHeight="true" outlineLevel="0" collapsed="false">
      <c r="A10" s="271" t="str">
        <f aca="false">A5</f>
        <v>114學年度(提案年度)</v>
      </c>
      <c r="B10" s="272" t="s">
        <v>310</v>
      </c>
      <c r="C10" s="273" t="n">
        <f aca="false">C8-C9-C7</f>
        <v>1678000</v>
      </c>
      <c r="D10" s="274"/>
      <c r="F10" s="271" t="str">
        <f aca="false">F5</f>
        <v>116學年度(開辦第1年)</v>
      </c>
      <c r="G10" s="272" t="s">
        <v>310</v>
      </c>
      <c r="H10" s="273" t="n">
        <f aca="false">H8-H9-H7</f>
        <v>-322000</v>
      </c>
      <c r="I10" s="274"/>
      <c r="K10" s="271" t="str">
        <f aca="false">K5</f>
        <v>117學年度(開辦第2年)</v>
      </c>
      <c r="L10" s="272" t="s">
        <v>310</v>
      </c>
      <c r="M10" s="273" t="n">
        <f aca="false">M8-M9-M7</f>
        <v>-10000</v>
      </c>
      <c r="N10" s="274"/>
      <c r="P10" s="271" t="str">
        <f aca="false">P5</f>
        <v>118學年度(開辦第3年)</v>
      </c>
      <c r="Q10" s="272" t="s">
        <v>310</v>
      </c>
      <c r="R10" s="273" t="n">
        <f aca="false">R8-R9-R7</f>
        <v>-62000</v>
      </c>
      <c r="S10" s="274"/>
    </row>
    <row r="11" customFormat="false" ht="17.15" hidden="false" customHeight="false" outlineLevel="0" collapsed="false">
      <c r="A11" s="275" t="s">
        <v>299</v>
      </c>
      <c r="B11" s="275" t="s">
        <v>311</v>
      </c>
      <c r="C11" s="276" t="n">
        <v>2250000</v>
      </c>
      <c r="D11" s="275" t="s">
        <v>312</v>
      </c>
      <c r="F11" s="275" t="s">
        <v>299</v>
      </c>
      <c r="G11" s="275" t="s">
        <v>311</v>
      </c>
      <c r="H11" s="276" t="n">
        <v>2500000</v>
      </c>
      <c r="I11" s="275" t="s">
        <v>313</v>
      </c>
      <c r="K11" s="275" t="s">
        <v>299</v>
      </c>
      <c r="L11" s="275" t="s">
        <v>311</v>
      </c>
      <c r="M11" s="276" t="n">
        <v>2500000</v>
      </c>
      <c r="N11" s="275" t="s">
        <v>313</v>
      </c>
      <c r="P11" s="275" t="s">
        <v>299</v>
      </c>
      <c r="Q11" s="275" t="s">
        <v>311</v>
      </c>
      <c r="R11" s="276" t="n">
        <v>2500000</v>
      </c>
      <c r="S11" s="275" t="s">
        <v>313</v>
      </c>
    </row>
    <row r="12" customFormat="false" ht="17.15" hidden="false" customHeight="false" outlineLevel="0" collapsed="false">
      <c r="A12" s="275" t="s">
        <v>299</v>
      </c>
      <c r="B12" s="275" t="s">
        <v>314</v>
      </c>
      <c r="C12" s="276" t="n">
        <v>100000</v>
      </c>
      <c r="D12" s="275"/>
      <c r="F12" s="275" t="s">
        <v>299</v>
      </c>
      <c r="G12" s="275" t="s">
        <v>314</v>
      </c>
      <c r="H12" s="276" t="n">
        <v>90000</v>
      </c>
      <c r="I12" s="275"/>
      <c r="K12" s="275" t="s">
        <v>299</v>
      </c>
      <c r="L12" s="275" t="s">
        <v>314</v>
      </c>
      <c r="M12" s="276" t="n">
        <v>120000</v>
      </c>
      <c r="N12" s="275"/>
      <c r="P12" s="275" t="s">
        <v>299</v>
      </c>
      <c r="Q12" s="275" t="s">
        <v>314</v>
      </c>
      <c r="R12" s="276" t="n">
        <v>100000</v>
      </c>
      <c r="S12" s="275"/>
    </row>
    <row r="13" customFormat="false" ht="17.15" hidden="false" customHeight="false" outlineLevel="0" collapsed="false">
      <c r="A13" s="57" t="s">
        <v>300</v>
      </c>
      <c r="B13" s="57" t="s">
        <v>315</v>
      </c>
      <c r="C13" s="277" t="n">
        <v>1000000</v>
      </c>
      <c r="D13" s="57" t="s">
        <v>316</v>
      </c>
      <c r="F13" s="57" t="s">
        <v>300</v>
      </c>
      <c r="G13" s="57" t="s">
        <v>315</v>
      </c>
      <c r="H13" s="277" t="n">
        <v>3000000</v>
      </c>
      <c r="I13" s="57" t="s">
        <v>317</v>
      </c>
      <c r="K13" s="57" t="s">
        <v>300</v>
      </c>
      <c r="L13" s="57" t="s">
        <v>315</v>
      </c>
      <c r="M13" s="277" t="n">
        <v>3000000</v>
      </c>
      <c r="N13" s="57" t="s">
        <v>317</v>
      </c>
      <c r="P13" s="57" t="s">
        <v>300</v>
      </c>
      <c r="Q13" s="57" t="s">
        <v>315</v>
      </c>
      <c r="R13" s="277" t="n">
        <v>3000000</v>
      </c>
      <c r="S13" s="57" t="s">
        <v>317</v>
      </c>
    </row>
    <row r="14" customFormat="false" ht="17.15" hidden="false" customHeight="false" outlineLevel="0" collapsed="false">
      <c r="A14" s="57" t="s">
        <v>300</v>
      </c>
      <c r="B14" s="57" t="s">
        <v>318</v>
      </c>
      <c r="C14" s="277" t="n">
        <v>52000</v>
      </c>
      <c r="D14" s="57"/>
      <c r="F14" s="57" t="s">
        <v>300</v>
      </c>
      <c r="G14" s="57" t="s">
        <v>318</v>
      </c>
      <c r="H14" s="277" t="n">
        <v>52000</v>
      </c>
      <c r="I14" s="57"/>
      <c r="K14" s="57" t="s">
        <v>300</v>
      </c>
      <c r="L14" s="57" t="s">
        <v>318</v>
      </c>
      <c r="M14" s="277" t="n">
        <v>10000</v>
      </c>
      <c r="N14" s="57"/>
      <c r="P14" s="57" t="s">
        <v>300</v>
      </c>
      <c r="Q14" s="57" t="s">
        <v>318</v>
      </c>
      <c r="R14" s="277" t="n">
        <v>42000</v>
      </c>
      <c r="S14" s="57"/>
    </row>
    <row r="15" customFormat="false" ht="17.15" hidden="false" customHeight="false" outlineLevel="0" collapsed="false">
      <c r="A15" s="57" t="s">
        <v>299</v>
      </c>
      <c r="B15" s="57" t="s">
        <v>319</v>
      </c>
      <c r="C15" s="277" t="n">
        <v>500000</v>
      </c>
      <c r="D15" s="57" t="s">
        <v>320</v>
      </c>
      <c r="F15" s="57" t="s">
        <v>299</v>
      </c>
      <c r="G15" s="57" t="s">
        <v>319</v>
      </c>
      <c r="H15" s="277" t="n">
        <v>500000</v>
      </c>
      <c r="I15" s="57" t="s">
        <v>320</v>
      </c>
      <c r="K15" s="57" t="s">
        <v>299</v>
      </c>
      <c r="L15" s="57" t="s">
        <v>319</v>
      </c>
      <c r="M15" s="277" t="n">
        <v>500000</v>
      </c>
      <c r="N15" s="57" t="s">
        <v>320</v>
      </c>
      <c r="P15" s="57" t="s">
        <v>299</v>
      </c>
      <c r="Q15" s="57" t="s">
        <v>319</v>
      </c>
      <c r="R15" s="277" t="n">
        <v>500000</v>
      </c>
      <c r="S15" s="57" t="s">
        <v>320</v>
      </c>
    </row>
    <row r="16" customFormat="false" ht="17.15" hidden="false" customHeight="false" outlineLevel="0" collapsed="false">
      <c r="A16" s="57" t="s">
        <v>300</v>
      </c>
      <c r="B16" s="57" t="s">
        <v>321</v>
      </c>
      <c r="C16" s="277" t="n">
        <v>120000</v>
      </c>
      <c r="D16" s="57"/>
      <c r="F16" s="57" t="s">
        <v>300</v>
      </c>
      <c r="G16" s="57" t="s">
        <v>321</v>
      </c>
      <c r="H16" s="277" t="n">
        <v>120000</v>
      </c>
      <c r="I16" s="57"/>
      <c r="K16" s="57" t="s">
        <v>300</v>
      </c>
      <c r="L16" s="57" t="s">
        <v>321</v>
      </c>
      <c r="M16" s="277" t="n">
        <v>120000</v>
      </c>
      <c r="N16" s="57"/>
      <c r="P16" s="57" t="s">
        <v>300</v>
      </c>
      <c r="Q16" s="57" t="s">
        <v>321</v>
      </c>
      <c r="R16" s="277" t="n">
        <v>120000</v>
      </c>
      <c r="S16" s="57"/>
    </row>
    <row r="17" customFormat="false" ht="15.75" hidden="false" customHeight="false" outlineLevel="0" collapsed="false">
      <c r="A17" s="57"/>
      <c r="B17" s="57"/>
      <c r="C17" s="277"/>
      <c r="D17" s="57"/>
      <c r="F17" s="57"/>
      <c r="G17" s="57"/>
      <c r="H17" s="277"/>
      <c r="I17" s="57"/>
      <c r="K17" s="57"/>
      <c r="L17" s="57"/>
      <c r="M17" s="277"/>
      <c r="N17" s="57"/>
      <c r="P17" s="57"/>
      <c r="Q17" s="57"/>
      <c r="R17" s="277"/>
      <c r="S17" s="57"/>
    </row>
    <row r="18" customFormat="false" ht="15.75" hidden="false" customHeight="false" outlineLevel="0" collapsed="false">
      <c r="A18" s="57"/>
      <c r="B18" s="57"/>
      <c r="C18" s="277"/>
      <c r="D18" s="57"/>
      <c r="F18" s="57"/>
      <c r="G18" s="57"/>
      <c r="H18" s="277"/>
      <c r="I18" s="57"/>
      <c r="K18" s="57"/>
      <c r="L18" s="57"/>
      <c r="M18" s="277"/>
      <c r="N18" s="57"/>
      <c r="P18" s="57"/>
      <c r="Q18" s="57"/>
      <c r="R18" s="277"/>
      <c r="S18" s="57"/>
    </row>
    <row r="19" customFormat="false" ht="15.75" hidden="false" customHeight="false" outlineLevel="0" collapsed="false">
      <c r="A19" s="57"/>
      <c r="B19" s="57"/>
      <c r="C19" s="277"/>
      <c r="D19" s="57"/>
      <c r="F19" s="57"/>
      <c r="G19" s="57"/>
      <c r="H19" s="277"/>
      <c r="I19" s="57"/>
      <c r="K19" s="57"/>
      <c r="L19" s="57"/>
      <c r="M19" s="277"/>
      <c r="N19" s="57"/>
      <c r="P19" s="57"/>
      <c r="Q19" s="57"/>
      <c r="R19" s="277"/>
      <c r="S19" s="57"/>
    </row>
    <row r="20" customFormat="false" ht="15.75" hidden="false" customHeight="false" outlineLevel="0" collapsed="false">
      <c r="A20" s="57"/>
      <c r="B20" s="57"/>
      <c r="C20" s="277"/>
      <c r="D20" s="57"/>
      <c r="F20" s="57"/>
      <c r="G20" s="57"/>
      <c r="H20" s="277"/>
      <c r="I20" s="57"/>
      <c r="K20" s="57"/>
      <c r="L20" s="57"/>
      <c r="M20" s="277"/>
      <c r="N20" s="57"/>
      <c r="P20" s="57"/>
      <c r="Q20" s="57"/>
      <c r="R20" s="277"/>
      <c r="S20" s="57"/>
    </row>
    <row r="21" customFormat="false" ht="15.75" hidden="false" customHeight="false" outlineLevel="0" collapsed="false">
      <c r="A21" s="57"/>
      <c r="B21" s="57"/>
      <c r="C21" s="277"/>
      <c r="D21" s="57"/>
      <c r="F21" s="57"/>
      <c r="G21" s="57"/>
      <c r="H21" s="277"/>
      <c r="I21" s="57"/>
      <c r="K21" s="57"/>
      <c r="L21" s="57"/>
      <c r="M21" s="277"/>
      <c r="N21" s="57"/>
      <c r="P21" s="57"/>
      <c r="Q21" s="57"/>
      <c r="R21" s="277"/>
      <c r="S21" s="57"/>
    </row>
    <row r="22" customFormat="false" ht="15.75" hidden="false" customHeight="false" outlineLevel="0" collapsed="false">
      <c r="A22" s="57"/>
      <c r="B22" s="57"/>
      <c r="C22" s="277"/>
      <c r="D22" s="57"/>
      <c r="F22" s="57"/>
      <c r="G22" s="57"/>
      <c r="H22" s="277"/>
      <c r="I22" s="57"/>
      <c r="K22" s="57"/>
      <c r="L22" s="57"/>
      <c r="M22" s="277"/>
      <c r="N22" s="57"/>
      <c r="P22" s="57"/>
      <c r="Q22" s="57"/>
      <c r="R22" s="277"/>
      <c r="S22" s="57"/>
    </row>
    <row r="23" customFormat="false" ht="15.75" hidden="false" customHeight="false" outlineLevel="0" collapsed="false">
      <c r="A23" s="57"/>
      <c r="B23" s="57"/>
      <c r="C23" s="277"/>
      <c r="D23" s="57"/>
      <c r="F23" s="57"/>
      <c r="G23" s="57"/>
      <c r="H23" s="277"/>
      <c r="I23" s="57"/>
      <c r="K23" s="57"/>
      <c r="L23" s="57"/>
      <c r="M23" s="277"/>
      <c r="N23" s="57"/>
      <c r="P23" s="57"/>
      <c r="Q23" s="57"/>
      <c r="R23" s="277"/>
      <c r="S23" s="57"/>
    </row>
    <row r="24" customFormat="false" ht="15.75" hidden="false" customHeight="false" outlineLevel="0" collapsed="false">
      <c r="A24" s="57"/>
      <c r="B24" s="57"/>
      <c r="C24" s="277"/>
      <c r="D24" s="57"/>
      <c r="F24" s="57"/>
      <c r="G24" s="57"/>
      <c r="H24" s="277"/>
      <c r="I24" s="57"/>
      <c r="K24" s="57"/>
      <c r="L24" s="57"/>
      <c r="M24" s="277"/>
      <c r="N24" s="57"/>
      <c r="P24" s="57"/>
      <c r="Q24" s="57"/>
      <c r="R24" s="277"/>
      <c r="S24" s="57"/>
    </row>
    <row r="25" customFormat="false" ht="15.75" hidden="false" customHeight="false" outlineLevel="0" collapsed="false">
      <c r="A25" s="57"/>
      <c r="B25" s="57"/>
      <c r="C25" s="277"/>
      <c r="D25" s="57"/>
      <c r="F25" s="57"/>
      <c r="G25" s="57"/>
      <c r="H25" s="277"/>
      <c r="I25" s="57"/>
      <c r="K25" s="57"/>
      <c r="L25" s="57"/>
      <c r="M25" s="277"/>
      <c r="N25" s="57"/>
      <c r="P25" s="57"/>
      <c r="Q25" s="57"/>
      <c r="R25" s="277"/>
      <c r="S25" s="57"/>
    </row>
    <row r="26" customFormat="false" ht="15.75" hidden="false" customHeight="false" outlineLevel="0" collapsed="false">
      <c r="A26" s="57"/>
      <c r="B26" s="57"/>
      <c r="C26" s="277"/>
      <c r="D26" s="57"/>
      <c r="F26" s="57"/>
      <c r="G26" s="57"/>
      <c r="H26" s="277"/>
      <c r="I26" s="57"/>
      <c r="K26" s="57"/>
      <c r="L26" s="57"/>
      <c r="M26" s="277"/>
      <c r="N26" s="57"/>
      <c r="P26" s="57"/>
      <c r="Q26" s="57"/>
      <c r="R26" s="277"/>
      <c r="S26" s="57"/>
    </row>
    <row r="27" customFormat="false" ht="15.75" hidden="false" customHeight="false" outlineLevel="0" collapsed="false">
      <c r="A27" s="57"/>
      <c r="B27" s="57"/>
      <c r="C27" s="277"/>
      <c r="D27" s="57"/>
      <c r="F27" s="57"/>
      <c r="G27" s="57"/>
      <c r="H27" s="277"/>
      <c r="I27" s="57"/>
      <c r="K27" s="57"/>
      <c r="L27" s="57"/>
      <c r="M27" s="277"/>
      <c r="N27" s="57"/>
      <c r="P27" s="57"/>
      <c r="Q27" s="57"/>
      <c r="R27" s="277"/>
      <c r="S27" s="57"/>
    </row>
    <row r="28" customFormat="false" ht="15.75" hidden="false" customHeight="false" outlineLevel="0" collapsed="false">
      <c r="A28" s="57"/>
      <c r="B28" s="57"/>
      <c r="C28" s="277"/>
      <c r="D28" s="57"/>
      <c r="F28" s="57"/>
      <c r="G28" s="57"/>
      <c r="H28" s="277"/>
      <c r="I28" s="57"/>
      <c r="K28" s="57"/>
      <c r="L28" s="57"/>
      <c r="M28" s="277"/>
      <c r="N28" s="57"/>
      <c r="P28" s="57"/>
      <c r="Q28" s="57"/>
      <c r="R28" s="277"/>
      <c r="S28" s="57"/>
    </row>
    <row r="29" customFormat="false" ht="15.75" hidden="false" customHeight="false" outlineLevel="0" collapsed="false">
      <c r="A29" s="57"/>
      <c r="B29" s="57"/>
      <c r="C29" s="277"/>
      <c r="D29" s="57"/>
      <c r="F29" s="57"/>
      <c r="G29" s="57"/>
      <c r="H29" s="277"/>
      <c r="I29" s="57"/>
      <c r="K29" s="57"/>
      <c r="L29" s="57"/>
      <c r="M29" s="277"/>
      <c r="N29" s="57"/>
      <c r="P29" s="57"/>
      <c r="Q29" s="57"/>
      <c r="R29" s="277"/>
      <c r="S29" s="57"/>
    </row>
    <row r="30" customFormat="false" ht="15.75" hidden="false" customHeight="false" outlineLevel="0" collapsed="false">
      <c r="A30" s="57"/>
      <c r="B30" s="57"/>
      <c r="C30" s="277"/>
      <c r="D30" s="57"/>
      <c r="F30" s="57"/>
      <c r="G30" s="57"/>
      <c r="H30" s="277"/>
      <c r="I30" s="57"/>
      <c r="K30" s="57"/>
      <c r="L30" s="57"/>
      <c r="M30" s="277"/>
      <c r="N30" s="57"/>
      <c r="P30" s="57"/>
      <c r="Q30" s="57"/>
      <c r="R30" s="277"/>
      <c r="S30" s="57"/>
    </row>
    <row r="31" customFormat="false" ht="15.75" hidden="false" customHeight="false" outlineLevel="0" collapsed="false">
      <c r="A31" s="57"/>
      <c r="B31" s="57"/>
      <c r="C31" s="277"/>
      <c r="D31" s="57"/>
      <c r="F31" s="57"/>
      <c r="G31" s="57"/>
      <c r="H31" s="277"/>
      <c r="I31" s="57"/>
      <c r="K31" s="57"/>
      <c r="L31" s="57"/>
      <c r="M31" s="277"/>
      <c r="N31" s="57"/>
      <c r="P31" s="57"/>
      <c r="Q31" s="57"/>
      <c r="R31" s="277"/>
      <c r="S31" s="57"/>
    </row>
    <row r="32" customFormat="false" ht="15.75" hidden="false" customHeight="false" outlineLevel="0" collapsed="false">
      <c r="A32" s="57"/>
      <c r="B32" s="57"/>
      <c r="C32" s="277"/>
      <c r="D32" s="57"/>
      <c r="F32" s="57"/>
      <c r="G32" s="57"/>
      <c r="H32" s="277"/>
      <c r="I32" s="57"/>
      <c r="K32" s="57"/>
      <c r="L32" s="57"/>
      <c r="M32" s="277"/>
      <c r="N32" s="57"/>
      <c r="P32" s="57"/>
      <c r="Q32" s="57"/>
      <c r="R32" s="277"/>
      <c r="S32" s="57"/>
    </row>
    <row r="33" customFormat="false" ht="15.75" hidden="false" customHeight="false" outlineLevel="0" collapsed="false">
      <c r="A33" s="57"/>
      <c r="B33" s="57"/>
      <c r="C33" s="277"/>
      <c r="D33" s="57"/>
      <c r="F33" s="57"/>
      <c r="G33" s="57"/>
      <c r="H33" s="277"/>
      <c r="I33" s="57"/>
      <c r="K33" s="57"/>
      <c r="L33" s="57"/>
      <c r="M33" s="277"/>
      <c r="N33" s="57"/>
      <c r="P33" s="57"/>
      <c r="Q33" s="57"/>
      <c r="R33" s="277"/>
      <c r="S33" s="57"/>
    </row>
    <row r="34" customFormat="false" ht="15.75" hidden="false" customHeight="false" outlineLevel="0" collapsed="false">
      <c r="A34" s="57"/>
      <c r="B34" s="57"/>
      <c r="C34" s="277"/>
      <c r="D34" s="57"/>
      <c r="F34" s="57"/>
      <c r="G34" s="57"/>
      <c r="H34" s="277"/>
      <c r="I34" s="57"/>
      <c r="K34" s="57"/>
      <c r="L34" s="57"/>
      <c r="M34" s="277"/>
      <c r="N34" s="57"/>
      <c r="P34" s="57"/>
      <c r="Q34" s="57"/>
      <c r="R34" s="277"/>
      <c r="S34" s="57"/>
    </row>
    <row r="35" customFormat="false" ht="15.75" hidden="false" customHeight="false" outlineLevel="0" collapsed="false">
      <c r="A35" s="57"/>
      <c r="B35" s="57"/>
      <c r="C35" s="277"/>
      <c r="D35" s="57"/>
      <c r="F35" s="57"/>
      <c r="G35" s="57"/>
      <c r="H35" s="277"/>
      <c r="I35" s="57"/>
      <c r="K35" s="57"/>
      <c r="L35" s="57"/>
      <c r="M35" s="277"/>
      <c r="N35" s="57"/>
      <c r="P35" s="57"/>
      <c r="Q35" s="57"/>
      <c r="R35" s="277"/>
      <c r="S35" s="57"/>
    </row>
    <row r="36" customFormat="false" ht="15.75" hidden="false" customHeight="false" outlineLevel="0" collapsed="false">
      <c r="A36" s="57"/>
      <c r="B36" s="57"/>
      <c r="C36" s="277"/>
      <c r="D36" s="57"/>
      <c r="F36" s="57"/>
      <c r="G36" s="57"/>
      <c r="H36" s="277"/>
      <c r="I36" s="57"/>
      <c r="K36" s="57"/>
      <c r="L36" s="57"/>
      <c r="M36" s="277"/>
      <c r="N36" s="57"/>
      <c r="P36" s="57"/>
      <c r="Q36" s="57"/>
      <c r="R36" s="277"/>
      <c r="S36" s="57"/>
    </row>
    <row r="37" customFormat="false" ht="15.75" hidden="false" customHeight="false" outlineLevel="0" collapsed="false">
      <c r="A37" s="57"/>
      <c r="B37" s="57"/>
      <c r="C37" s="277"/>
      <c r="D37" s="57"/>
      <c r="F37" s="57"/>
      <c r="G37" s="57"/>
      <c r="H37" s="277"/>
      <c r="I37" s="57"/>
      <c r="K37" s="57"/>
      <c r="L37" s="57"/>
      <c r="M37" s="277"/>
      <c r="N37" s="57"/>
      <c r="P37" s="57"/>
      <c r="Q37" s="57"/>
      <c r="R37" s="277"/>
      <c r="S37" s="57"/>
    </row>
    <row r="38" customFormat="false" ht="15.75" hidden="false" customHeight="false" outlineLevel="0" collapsed="false">
      <c r="A38" s="57"/>
      <c r="B38" s="57"/>
      <c r="C38" s="277"/>
      <c r="D38" s="57"/>
      <c r="F38" s="57"/>
      <c r="G38" s="57"/>
      <c r="H38" s="277"/>
      <c r="I38" s="57"/>
      <c r="K38" s="57"/>
      <c r="L38" s="57"/>
      <c r="M38" s="277"/>
      <c r="N38" s="57"/>
      <c r="P38" s="57"/>
      <c r="Q38" s="57"/>
      <c r="R38" s="277"/>
      <c r="S38" s="57"/>
    </row>
    <row r="39" customFormat="false" ht="15.75" hidden="false" customHeight="false" outlineLevel="0" collapsed="false">
      <c r="A39" s="57"/>
      <c r="B39" s="57"/>
      <c r="C39" s="277"/>
      <c r="D39" s="57"/>
      <c r="F39" s="57"/>
      <c r="G39" s="57"/>
      <c r="H39" s="277"/>
      <c r="I39" s="57"/>
      <c r="K39" s="57"/>
      <c r="L39" s="57"/>
      <c r="M39" s="277"/>
      <c r="N39" s="57"/>
      <c r="P39" s="57"/>
      <c r="Q39" s="57"/>
      <c r="R39" s="277"/>
      <c r="S39" s="57"/>
    </row>
    <row r="40" customFormat="false" ht="15.75" hidden="false" customHeight="false" outlineLevel="0" collapsed="false">
      <c r="A40" s="57"/>
      <c r="B40" s="57"/>
      <c r="C40" s="277"/>
      <c r="D40" s="57"/>
      <c r="F40" s="57"/>
      <c r="G40" s="57"/>
      <c r="H40" s="277"/>
      <c r="I40" s="57"/>
      <c r="K40" s="57"/>
      <c r="L40" s="57"/>
      <c r="M40" s="277"/>
      <c r="N40" s="57"/>
      <c r="P40" s="57"/>
      <c r="Q40" s="57"/>
      <c r="R40" s="277"/>
      <c r="S40" s="57"/>
    </row>
    <row r="41" customFormat="false" ht="15.75" hidden="true" customHeight="false" outlineLevel="0" collapsed="false">
      <c r="A41" s="57"/>
      <c r="B41" s="57"/>
      <c r="C41" s="277"/>
      <c r="D41" s="57"/>
      <c r="F41" s="57"/>
      <c r="G41" s="57"/>
      <c r="H41" s="277"/>
      <c r="I41" s="57"/>
      <c r="K41" s="57"/>
      <c r="L41" s="57"/>
      <c r="M41" s="277"/>
      <c r="N41" s="57"/>
      <c r="P41" s="57"/>
      <c r="Q41" s="57"/>
      <c r="R41" s="277"/>
      <c r="S41" s="57"/>
    </row>
    <row r="42" customFormat="false" ht="15.75" hidden="true" customHeight="false" outlineLevel="0" collapsed="false">
      <c r="A42" s="57"/>
      <c r="B42" s="57"/>
      <c r="C42" s="277"/>
      <c r="D42" s="57"/>
      <c r="F42" s="57"/>
      <c r="G42" s="57"/>
      <c r="H42" s="277"/>
      <c r="I42" s="57"/>
      <c r="K42" s="57"/>
      <c r="L42" s="57"/>
      <c r="M42" s="277"/>
      <c r="N42" s="57"/>
      <c r="P42" s="57"/>
      <c r="Q42" s="57"/>
      <c r="R42" s="277"/>
      <c r="S42" s="57"/>
    </row>
    <row r="43" customFormat="false" ht="15.75" hidden="true" customHeight="false" outlineLevel="0" collapsed="false">
      <c r="A43" s="57"/>
      <c r="B43" s="57"/>
      <c r="C43" s="277"/>
      <c r="D43" s="57"/>
      <c r="F43" s="57"/>
      <c r="G43" s="57"/>
      <c r="H43" s="277"/>
      <c r="I43" s="57"/>
      <c r="K43" s="57"/>
      <c r="L43" s="57"/>
      <c r="M43" s="277"/>
      <c r="N43" s="57"/>
      <c r="P43" s="57"/>
      <c r="Q43" s="57"/>
      <c r="R43" s="277"/>
      <c r="S43" s="57"/>
    </row>
    <row r="44" customFormat="false" ht="15.75" hidden="true" customHeight="false" outlineLevel="0" collapsed="false">
      <c r="A44" s="57"/>
      <c r="B44" s="57"/>
      <c r="C44" s="277"/>
      <c r="D44" s="57"/>
      <c r="F44" s="57"/>
      <c r="G44" s="57"/>
      <c r="H44" s="277"/>
      <c r="I44" s="57"/>
      <c r="K44" s="57"/>
      <c r="L44" s="57"/>
      <c r="M44" s="277"/>
      <c r="N44" s="57"/>
      <c r="P44" s="57"/>
      <c r="Q44" s="57"/>
      <c r="R44" s="277"/>
      <c r="S44" s="57"/>
    </row>
    <row r="45" customFormat="false" ht="15.75" hidden="true" customHeight="false" outlineLevel="0" collapsed="false">
      <c r="A45" s="57"/>
      <c r="B45" s="57"/>
      <c r="C45" s="277"/>
      <c r="D45" s="57"/>
      <c r="F45" s="57"/>
      <c r="G45" s="57"/>
      <c r="H45" s="277"/>
      <c r="I45" s="57"/>
      <c r="K45" s="57"/>
      <c r="L45" s="57"/>
      <c r="M45" s="277"/>
      <c r="N45" s="57"/>
      <c r="P45" s="57"/>
      <c r="Q45" s="57"/>
      <c r="R45" s="277"/>
      <c r="S45" s="57"/>
    </row>
    <row r="46" customFormat="false" ht="15.75" hidden="true" customHeight="false" outlineLevel="0" collapsed="false">
      <c r="A46" s="57"/>
      <c r="B46" s="57"/>
      <c r="C46" s="277"/>
      <c r="D46" s="57"/>
      <c r="F46" s="57"/>
      <c r="G46" s="57"/>
      <c r="H46" s="277"/>
      <c r="I46" s="57"/>
      <c r="K46" s="57"/>
      <c r="L46" s="57"/>
      <c r="M46" s="277"/>
      <c r="N46" s="57"/>
      <c r="P46" s="57"/>
      <c r="Q46" s="57"/>
      <c r="R46" s="277"/>
      <c r="S46" s="57"/>
    </row>
    <row r="47" customFormat="false" ht="15.75" hidden="true" customHeight="false" outlineLevel="0" collapsed="false">
      <c r="A47" s="57"/>
      <c r="B47" s="57"/>
      <c r="C47" s="277"/>
      <c r="D47" s="57"/>
      <c r="F47" s="57"/>
      <c r="G47" s="57"/>
      <c r="H47" s="277"/>
      <c r="I47" s="57"/>
      <c r="K47" s="57"/>
      <c r="L47" s="57"/>
      <c r="M47" s="277"/>
      <c r="N47" s="57"/>
      <c r="P47" s="57"/>
      <c r="Q47" s="57"/>
      <c r="R47" s="277"/>
      <c r="S47" s="57"/>
    </row>
    <row r="48" customFormat="false" ht="15.75" hidden="true" customHeight="false" outlineLevel="0" collapsed="false">
      <c r="A48" s="57"/>
      <c r="B48" s="57"/>
      <c r="C48" s="277"/>
      <c r="D48" s="57"/>
      <c r="F48" s="57"/>
      <c r="G48" s="57"/>
      <c r="H48" s="277"/>
      <c r="I48" s="57"/>
      <c r="K48" s="57"/>
      <c r="L48" s="57"/>
      <c r="M48" s="277"/>
      <c r="N48" s="57"/>
      <c r="P48" s="57"/>
      <c r="Q48" s="57"/>
      <c r="R48" s="277"/>
      <c r="S48" s="57"/>
    </row>
    <row r="49" customFormat="false" ht="15.75" hidden="true" customHeight="false" outlineLevel="0" collapsed="false">
      <c r="A49" s="57"/>
      <c r="B49" s="57"/>
      <c r="C49" s="277"/>
      <c r="D49" s="57"/>
      <c r="F49" s="57"/>
      <c r="G49" s="57"/>
      <c r="H49" s="277"/>
      <c r="I49" s="57"/>
      <c r="K49" s="57"/>
      <c r="L49" s="57"/>
      <c r="M49" s="277"/>
      <c r="N49" s="57"/>
      <c r="P49" s="57"/>
      <c r="Q49" s="57"/>
      <c r="R49" s="277"/>
      <c r="S49" s="57"/>
    </row>
    <row r="50" customFormat="false" ht="15.75" hidden="true" customHeight="false" outlineLevel="0" collapsed="false">
      <c r="A50" s="57"/>
      <c r="B50" s="57"/>
      <c r="C50" s="277"/>
      <c r="D50" s="57"/>
      <c r="F50" s="57"/>
      <c r="G50" s="57"/>
      <c r="H50" s="277"/>
      <c r="I50" s="57"/>
      <c r="K50" s="57"/>
      <c r="L50" s="57"/>
      <c r="M50" s="277"/>
      <c r="N50" s="57"/>
      <c r="P50" s="57"/>
      <c r="Q50" s="57"/>
      <c r="R50" s="277"/>
      <c r="S50" s="57"/>
    </row>
    <row r="51" customFormat="false" ht="15.75" hidden="true" customHeight="false" outlineLevel="0" collapsed="false">
      <c r="A51" s="57"/>
      <c r="B51" s="57"/>
      <c r="C51" s="277"/>
      <c r="D51" s="57"/>
      <c r="F51" s="57"/>
      <c r="G51" s="57"/>
      <c r="H51" s="277"/>
      <c r="I51" s="57"/>
      <c r="K51" s="57"/>
      <c r="L51" s="57"/>
      <c r="M51" s="277"/>
      <c r="N51" s="57"/>
      <c r="P51" s="57"/>
      <c r="Q51" s="57"/>
      <c r="R51" s="277"/>
      <c r="S51" s="57"/>
    </row>
    <row r="52" customFormat="false" ht="15.75" hidden="true" customHeight="false" outlineLevel="0" collapsed="false">
      <c r="A52" s="57"/>
      <c r="B52" s="57"/>
      <c r="C52" s="277"/>
      <c r="D52" s="57"/>
      <c r="F52" s="57"/>
      <c r="G52" s="57"/>
      <c r="H52" s="277"/>
      <c r="I52" s="57"/>
      <c r="K52" s="57"/>
      <c r="L52" s="57"/>
      <c r="M52" s="277"/>
      <c r="N52" s="57"/>
      <c r="P52" s="57"/>
      <c r="Q52" s="57"/>
      <c r="R52" s="277"/>
      <c r="S52" s="57"/>
    </row>
    <row r="53" customFormat="false" ht="15.75" hidden="true" customHeight="false" outlineLevel="0" collapsed="false">
      <c r="A53" s="57"/>
      <c r="B53" s="57"/>
      <c r="C53" s="277"/>
      <c r="D53" s="57"/>
      <c r="F53" s="57"/>
      <c r="G53" s="57"/>
      <c r="H53" s="277"/>
      <c r="I53" s="57"/>
      <c r="K53" s="57"/>
      <c r="L53" s="57"/>
      <c r="M53" s="277"/>
      <c r="N53" s="57"/>
      <c r="P53" s="57"/>
      <c r="Q53" s="57"/>
      <c r="R53" s="277"/>
      <c r="S53" s="57"/>
    </row>
    <row r="54" customFormat="false" ht="15.75" hidden="true" customHeight="false" outlineLevel="0" collapsed="false">
      <c r="A54" s="57"/>
      <c r="B54" s="57"/>
      <c r="C54" s="277"/>
      <c r="D54" s="57"/>
      <c r="F54" s="57"/>
      <c r="G54" s="57"/>
      <c r="H54" s="277"/>
      <c r="I54" s="57"/>
      <c r="K54" s="57"/>
      <c r="L54" s="57"/>
      <c r="M54" s="277"/>
      <c r="N54" s="57"/>
      <c r="P54" s="57"/>
      <c r="Q54" s="57"/>
      <c r="R54" s="277"/>
      <c r="S54" s="57"/>
    </row>
    <row r="55" customFormat="false" ht="15.75" hidden="true" customHeight="false" outlineLevel="0" collapsed="false">
      <c r="A55" s="57"/>
      <c r="B55" s="57"/>
      <c r="C55" s="277"/>
      <c r="D55" s="57"/>
      <c r="F55" s="57"/>
      <c r="G55" s="57"/>
      <c r="H55" s="277"/>
      <c r="I55" s="57"/>
      <c r="K55" s="57"/>
      <c r="L55" s="57"/>
      <c r="M55" s="277"/>
      <c r="N55" s="57"/>
      <c r="P55" s="57"/>
      <c r="Q55" s="57"/>
      <c r="R55" s="277"/>
      <c r="S55" s="57"/>
    </row>
    <row r="56" customFormat="false" ht="15.75" hidden="true" customHeight="false" outlineLevel="0" collapsed="false">
      <c r="A56" s="57"/>
      <c r="B56" s="57"/>
      <c r="C56" s="277"/>
      <c r="D56" s="57"/>
      <c r="F56" s="57"/>
      <c r="G56" s="57"/>
      <c r="H56" s="277"/>
      <c r="I56" s="57"/>
      <c r="K56" s="57"/>
      <c r="L56" s="57"/>
      <c r="M56" s="277"/>
      <c r="N56" s="57"/>
      <c r="P56" s="57"/>
      <c r="Q56" s="57"/>
      <c r="R56" s="277"/>
      <c r="S56" s="57"/>
    </row>
    <row r="57" customFormat="false" ht="15.75" hidden="true" customHeight="false" outlineLevel="0" collapsed="false">
      <c r="A57" s="57"/>
      <c r="B57" s="57"/>
      <c r="C57" s="277"/>
      <c r="D57" s="57"/>
      <c r="F57" s="57"/>
      <c r="G57" s="57"/>
      <c r="H57" s="277"/>
      <c r="I57" s="57"/>
      <c r="K57" s="57"/>
      <c r="L57" s="57"/>
      <c r="M57" s="277"/>
      <c r="N57" s="57"/>
      <c r="P57" s="57"/>
      <c r="Q57" s="57"/>
      <c r="R57" s="277"/>
      <c r="S57" s="57"/>
    </row>
    <row r="58" customFormat="false" ht="15.75" hidden="true" customHeight="false" outlineLevel="0" collapsed="false">
      <c r="A58" s="57"/>
      <c r="B58" s="57"/>
      <c r="C58" s="277"/>
      <c r="D58" s="57"/>
      <c r="F58" s="57"/>
      <c r="G58" s="57"/>
      <c r="H58" s="277"/>
      <c r="I58" s="57"/>
      <c r="K58" s="57"/>
      <c r="L58" s="57"/>
      <c r="M58" s="277"/>
      <c r="N58" s="57"/>
      <c r="P58" s="57"/>
      <c r="Q58" s="57"/>
      <c r="R58" s="277"/>
      <c r="S58" s="57"/>
    </row>
    <row r="59" customFormat="false" ht="15.75" hidden="true" customHeight="false" outlineLevel="0" collapsed="false">
      <c r="A59" s="57"/>
      <c r="B59" s="57"/>
      <c r="C59" s="277"/>
      <c r="D59" s="57"/>
      <c r="F59" s="57"/>
      <c r="G59" s="57"/>
      <c r="H59" s="277"/>
      <c r="I59" s="57"/>
      <c r="K59" s="57"/>
      <c r="L59" s="57"/>
      <c r="M59" s="277"/>
      <c r="N59" s="57"/>
      <c r="P59" s="57"/>
      <c r="Q59" s="57"/>
      <c r="R59" s="277"/>
      <c r="S59" s="57"/>
    </row>
    <row r="60" customFormat="false" ht="15.75" hidden="true" customHeight="false" outlineLevel="0" collapsed="false">
      <c r="A60" s="57"/>
      <c r="B60" s="57"/>
      <c r="C60" s="277"/>
      <c r="D60" s="57"/>
      <c r="F60" s="57"/>
      <c r="G60" s="57"/>
      <c r="H60" s="277"/>
      <c r="I60" s="57"/>
      <c r="K60" s="57"/>
      <c r="L60" s="57"/>
      <c r="M60" s="277"/>
      <c r="N60" s="57"/>
      <c r="P60" s="57"/>
      <c r="Q60" s="57"/>
      <c r="R60" s="277"/>
      <c r="S60" s="57"/>
    </row>
    <row r="61" customFormat="false" ht="15.75" hidden="true" customHeight="false" outlineLevel="0" collapsed="false">
      <c r="A61" s="57"/>
      <c r="B61" s="57"/>
      <c r="C61" s="277"/>
      <c r="D61" s="57"/>
      <c r="F61" s="57"/>
      <c r="G61" s="57"/>
      <c r="H61" s="277"/>
      <c r="I61" s="57"/>
      <c r="K61" s="57"/>
      <c r="L61" s="57"/>
      <c r="M61" s="277"/>
      <c r="N61" s="57"/>
      <c r="P61" s="57"/>
      <c r="Q61" s="57"/>
      <c r="R61" s="277"/>
      <c r="S61" s="57"/>
    </row>
    <row r="62" customFormat="false" ht="15.75" hidden="true" customHeight="false" outlineLevel="0" collapsed="false">
      <c r="A62" s="57"/>
      <c r="B62" s="57"/>
      <c r="C62" s="277"/>
      <c r="D62" s="57"/>
      <c r="F62" s="57"/>
      <c r="G62" s="57"/>
      <c r="H62" s="277"/>
      <c r="I62" s="57"/>
      <c r="K62" s="57"/>
      <c r="L62" s="57"/>
      <c r="M62" s="277"/>
      <c r="N62" s="57"/>
      <c r="P62" s="57"/>
      <c r="Q62" s="57"/>
      <c r="R62" s="277"/>
      <c r="S62" s="57"/>
    </row>
    <row r="63" customFormat="false" ht="15.75" hidden="true" customHeight="false" outlineLevel="0" collapsed="false">
      <c r="A63" s="57"/>
      <c r="B63" s="57"/>
      <c r="C63" s="277"/>
      <c r="D63" s="57"/>
      <c r="F63" s="57"/>
      <c r="G63" s="57"/>
      <c r="H63" s="277"/>
      <c r="I63" s="57"/>
      <c r="K63" s="57"/>
      <c r="L63" s="57"/>
      <c r="M63" s="277"/>
      <c r="N63" s="57"/>
      <c r="P63" s="57"/>
      <c r="Q63" s="57"/>
      <c r="R63" s="277"/>
      <c r="S63" s="57"/>
    </row>
    <row r="64" customFormat="false" ht="15.75" hidden="true" customHeight="false" outlineLevel="0" collapsed="false">
      <c r="A64" s="57"/>
      <c r="B64" s="57"/>
      <c r="C64" s="277"/>
      <c r="D64" s="57"/>
      <c r="F64" s="57"/>
      <c r="G64" s="57"/>
      <c r="H64" s="277"/>
      <c r="I64" s="57"/>
      <c r="K64" s="57"/>
      <c r="L64" s="57"/>
      <c r="M64" s="277"/>
      <c r="N64" s="57"/>
      <c r="P64" s="57"/>
      <c r="Q64" s="57"/>
      <c r="R64" s="277"/>
      <c r="S64" s="57"/>
    </row>
    <row r="65" customFormat="false" ht="15.75" hidden="true" customHeight="false" outlineLevel="0" collapsed="false">
      <c r="A65" s="57"/>
      <c r="B65" s="57"/>
      <c r="C65" s="277"/>
      <c r="D65" s="57"/>
      <c r="F65" s="57"/>
      <c r="G65" s="57"/>
      <c r="H65" s="277"/>
      <c r="I65" s="57"/>
      <c r="K65" s="57"/>
      <c r="L65" s="57"/>
      <c r="M65" s="277"/>
      <c r="N65" s="57"/>
      <c r="P65" s="57"/>
      <c r="Q65" s="57"/>
      <c r="R65" s="277"/>
      <c r="S65" s="57"/>
    </row>
    <row r="66" customFormat="false" ht="15.75" hidden="true" customHeight="false" outlineLevel="0" collapsed="false">
      <c r="A66" s="57"/>
      <c r="B66" s="57"/>
      <c r="C66" s="277"/>
      <c r="D66" s="57"/>
      <c r="F66" s="57"/>
      <c r="G66" s="57"/>
      <c r="H66" s="277"/>
      <c r="I66" s="57"/>
      <c r="K66" s="57"/>
      <c r="L66" s="57"/>
      <c r="M66" s="277"/>
      <c r="N66" s="57"/>
      <c r="P66" s="57"/>
      <c r="Q66" s="57"/>
      <c r="R66" s="277"/>
      <c r="S66" s="57"/>
    </row>
    <row r="67" customFormat="false" ht="15.75" hidden="true" customHeight="false" outlineLevel="0" collapsed="false">
      <c r="A67" s="57"/>
      <c r="B67" s="57"/>
      <c r="C67" s="277"/>
      <c r="D67" s="57"/>
      <c r="F67" s="57"/>
      <c r="G67" s="57"/>
      <c r="H67" s="277"/>
      <c r="I67" s="57"/>
      <c r="K67" s="57"/>
      <c r="L67" s="57"/>
      <c r="M67" s="277"/>
      <c r="N67" s="57"/>
      <c r="P67" s="57"/>
      <c r="Q67" s="57"/>
      <c r="R67" s="277"/>
      <c r="S67" s="57"/>
    </row>
    <row r="68" customFormat="false" ht="15.75" hidden="true" customHeight="false" outlineLevel="0" collapsed="false">
      <c r="A68" s="57"/>
      <c r="B68" s="57"/>
      <c r="C68" s="277"/>
      <c r="D68" s="57"/>
      <c r="F68" s="57"/>
      <c r="G68" s="57"/>
      <c r="H68" s="277"/>
      <c r="I68" s="57"/>
      <c r="K68" s="57"/>
      <c r="L68" s="57"/>
      <c r="M68" s="277"/>
      <c r="N68" s="57"/>
      <c r="P68" s="57"/>
      <c r="Q68" s="57"/>
      <c r="R68" s="277"/>
      <c r="S68" s="57"/>
    </row>
    <row r="69" customFormat="false" ht="15.75" hidden="true" customHeight="false" outlineLevel="0" collapsed="false">
      <c r="A69" s="57"/>
      <c r="B69" s="57"/>
      <c r="C69" s="277"/>
      <c r="D69" s="57"/>
      <c r="F69" s="57"/>
      <c r="G69" s="57"/>
      <c r="H69" s="277"/>
      <c r="I69" s="57"/>
      <c r="K69" s="57"/>
      <c r="L69" s="57"/>
      <c r="M69" s="277"/>
      <c r="N69" s="57"/>
      <c r="P69" s="57"/>
      <c r="Q69" s="57"/>
      <c r="R69" s="277"/>
      <c r="S69" s="57"/>
    </row>
    <row r="70" customFormat="false" ht="15.75" hidden="true" customHeight="false" outlineLevel="0" collapsed="false">
      <c r="A70" s="57"/>
      <c r="B70" s="57"/>
      <c r="C70" s="277"/>
      <c r="D70" s="57"/>
      <c r="F70" s="57"/>
      <c r="G70" s="57"/>
      <c r="H70" s="277"/>
      <c r="I70" s="57"/>
      <c r="K70" s="57"/>
      <c r="L70" s="57"/>
      <c r="M70" s="277"/>
      <c r="N70" s="57"/>
      <c r="P70" s="57"/>
      <c r="Q70" s="57"/>
      <c r="R70" s="277"/>
      <c r="S70" s="57"/>
    </row>
    <row r="71" customFormat="false" ht="15.75" hidden="true" customHeight="false" outlineLevel="0" collapsed="false">
      <c r="A71" s="57"/>
      <c r="B71" s="57"/>
      <c r="C71" s="277"/>
      <c r="D71" s="57"/>
      <c r="F71" s="57"/>
      <c r="G71" s="57"/>
      <c r="H71" s="277"/>
      <c r="I71" s="57"/>
      <c r="K71" s="57"/>
      <c r="L71" s="57"/>
      <c r="M71" s="277"/>
      <c r="N71" s="57"/>
      <c r="P71" s="57"/>
      <c r="Q71" s="57"/>
      <c r="R71" s="277"/>
      <c r="S71" s="57"/>
    </row>
    <row r="72" customFormat="false" ht="15.75" hidden="true" customHeight="false" outlineLevel="0" collapsed="false">
      <c r="A72" s="57"/>
      <c r="B72" s="57"/>
      <c r="C72" s="277"/>
      <c r="D72" s="57"/>
      <c r="F72" s="57"/>
      <c r="G72" s="57"/>
      <c r="H72" s="277"/>
      <c r="I72" s="57"/>
      <c r="K72" s="57"/>
      <c r="L72" s="57"/>
      <c r="M72" s="277"/>
      <c r="N72" s="57"/>
      <c r="P72" s="57"/>
      <c r="Q72" s="57"/>
      <c r="R72" s="277"/>
      <c r="S72" s="57"/>
    </row>
    <row r="73" customFormat="false" ht="15.75" hidden="true" customHeight="false" outlineLevel="0" collapsed="false">
      <c r="A73" s="57"/>
      <c r="B73" s="57"/>
      <c r="C73" s="277"/>
      <c r="D73" s="57"/>
      <c r="F73" s="57"/>
      <c r="G73" s="57"/>
      <c r="H73" s="277"/>
      <c r="I73" s="57"/>
      <c r="K73" s="57"/>
      <c r="L73" s="57"/>
      <c r="M73" s="277"/>
      <c r="N73" s="57"/>
      <c r="P73" s="57"/>
      <c r="Q73" s="57"/>
      <c r="R73" s="277"/>
      <c r="S73" s="57"/>
    </row>
    <row r="74" customFormat="false" ht="15.75" hidden="true" customHeight="false" outlineLevel="0" collapsed="false">
      <c r="A74" s="57"/>
      <c r="B74" s="57"/>
      <c r="C74" s="277"/>
      <c r="D74" s="57"/>
      <c r="F74" s="57"/>
      <c r="G74" s="57"/>
      <c r="H74" s="277"/>
      <c r="I74" s="57"/>
      <c r="K74" s="57"/>
      <c r="L74" s="57"/>
      <c r="M74" s="277"/>
      <c r="N74" s="57"/>
      <c r="P74" s="57"/>
      <c r="Q74" s="57"/>
      <c r="R74" s="277"/>
      <c r="S74" s="57"/>
    </row>
    <row r="75" customFormat="false" ht="15.75" hidden="true" customHeight="false" outlineLevel="0" collapsed="false">
      <c r="A75" s="57"/>
      <c r="B75" s="57"/>
      <c r="C75" s="277"/>
      <c r="D75" s="57"/>
      <c r="F75" s="57"/>
      <c r="G75" s="57"/>
      <c r="H75" s="277"/>
      <c r="I75" s="57"/>
      <c r="K75" s="57"/>
      <c r="L75" s="57"/>
      <c r="M75" s="277"/>
      <c r="N75" s="57"/>
      <c r="P75" s="57"/>
      <c r="Q75" s="57"/>
      <c r="R75" s="277"/>
      <c r="S75" s="57"/>
    </row>
    <row r="76" customFormat="false" ht="15.75" hidden="true" customHeight="false" outlineLevel="0" collapsed="false">
      <c r="A76" s="57"/>
      <c r="B76" s="57"/>
      <c r="C76" s="277"/>
      <c r="D76" s="57"/>
      <c r="F76" s="57"/>
      <c r="G76" s="57"/>
      <c r="H76" s="277"/>
      <c r="I76" s="57"/>
      <c r="K76" s="57"/>
      <c r="L76" s="57"/>
      <c r="M76" s="277"/>
      <c r="N76" s="57"/>
      <c r="P76" s="57"/>
      <c r="Q76" s="57"/>
      <c r="R76" s="277"/>
      <c r="S76" s="57"/>
    </row>
    <row r="77" customFormat="false" ht="15.75" hidden="true" customHeight="false" outlineLevel="0" collapsed="false">
      <c r="A77" s="57"/>
      <c r="B77" s="57"/>
      <c r="C77" s="277"/>
      <c r="D77" s="57"/>
      <c r="F77" s="57"/>
      <c r="G77" s="57"/>
      <c r="H77" s="277"/>
      <c r="I77" s="57"/>
      <c r="K77" s="57"/>
      <c r="L77" s="57"/>
      <c r="M77" s="277"/>
      <c r="N77" s="57"/>
      <c r="P77" s="57"/>
      <c r="Q77" s="57"/>
      <c r="R77" s="277"/>
      <c r="S77" s="57"/>
    </row>
    <row r="78" customFormat="false" ht="15.75" hidden="true" customHeight="false" outlineLevel="0" collapsed="false">
      <c r="A78" s="57"/>
      <c r="B78" s="57"/>
      <c r="C78" s="277"/>
      <c r="D78" s="57"/>
      <c r="F78" s="57"/>
      <c r="G78" s="57"/>
      <c r="H78" s="277"/>
      <c r="I78" s="57"/>
      <c r="K78" s="57"/>
      <c r="L78" s="57"/>
      <c r="M78" s="277"/>
      <c r="N78" s="57"/>
      <c r="P78" s="57"/>
      <c r="Q78" s="57"/>
      <c r="R78" s="277"/>
      <c r="S78" s="57"/>
    </row>
    <row r="79" customFormat="false" ht="15.75" hidden="true" customHeight="false" outlineLevel="0" collapsed="false">
      <c r="A79" s="57"/>
      <c r="B79" s="57"/>
      <c r="C79" s="277"/>
      <c r="D79" s="57"/>
      <c r="F79" s="57"/>
      <c r="G79" s="57"/>
      <c r="H79" s="277"/>
      <c r="I79" s="57"/>
      <c r="K79" s="57"/>
      <c r="L79" s="57"/>
      <c r="M79" s="277"/>
      <c r="N79" s="57"/>
      <c r="P79" s="57"/>
      <c r="Q79" s="57"/>
      <c r="R79" s="277"/>
      <c r="S79" s="57"/>
    </row>
    <row r="80" customFormat="false" ht="15.75" hidden="true" customHeight="false" outlineLevel="0" collapsed="false">
      <c r="A80" s="57"/>
      <c r="B80" s="57"/>
      <c r="C80" s="277"/>
      <c r="D80" s="57"/>
      <c r="F80" s="57"/>
      <c r="G80" s="57"/>
      <c r="H80" s="277"/>
      <c r="I80" s="57"/>
      <c r="K80" s="57"/>
      <c r="L80" s="57"/>
      <c r="M80" s="277"/>
      <c r="N80" s="57"/>
      <c r="P80" s="57"/>
      <c r="Q80" s="57"/>
      <c r="R80" s="277"/>
      <c r="S80" s="57"/>
    </row>
    <row r="81" customFormat="false" ht="15.75" hidden="true" customHeight="false" outlineLevel="0" collapsed="false">
      <c r="A81" s="57"/>
      <c r="B81" s="57"/>
      <c r="C81" s="277"/>
      <c r="D81" s="57"/>
      <c r="F81" s="57"/>
      <c r="G81" s="57"/>
      <c r="H81" s="277"/>
      <c r="I81" s="57"/>
      <c r="K81" s="57"/>
      <c r="L81" s="57"/>
      <c r="M81" s="277"/>
      <c r="N81" s="57"/>
      <c r="P81" s="57"/>
      <c r="Q81" s="57"/>
      <c r="R81" s="277"/>
      <c r="S81" s="57"/>
    </row>
    <row r="82" customFormat="false" ht="15.75" hidden="true" customHeight="false" outlineLevel="0" collapsed="false">
      <c r="A82" s="57"/>
      <c r="B82" s="57"/>
      <c r="C82" s="277"/>
      <c r="D82" s="57"/>
      <c r="F82" s="57"/>
      <c r="G82" s="57"/>
      <c r="H82" s="277"/>
      <c r="I82" s="57"/>
      <c r="K82" s="57"/>
      <c r="L82" s="57"/>
      <c r="M82" s="277"/>
      <c r="N82" s="57"/>
      <c r="P82" s="57"/>
      <c r="Q82" s="57"/>
      <c r="R82" s="277"/>
      <c r="S82" s="57"/>
    </row>
    <row r="83" customFormat="false" ht="15.75" hidden="true" customHeight="false" outlineLevel="0" collapsed="false">
      <c r="A83" s="57"/>
      <c r="B83" s="57"/>
      <c r="C83" s="277"/>
      <c r="D83" s="57"/>
      <c r="F83" s="57"/>
      <c r="G83" s="57"/>
      <c r="H83" s="277"/>
      <c r="I83" s="57"/>
      <c r="K83" s="57"/>
      <c r="L83" s="57"/>
      <c r="M83" s="277"/>
      <c r="N83" s="57"/>
      <c r="P83" s="57"/>
      <c r="Q83" s="57"/>
      <c r="R83" s="277"/>
      <c r="S83" s="57"/>
    </row>
    <row r="84" customFormat="false" ht="15.75" hidden="true" customHeight="false" outlineLevel="0" collapsed="false">
      <c r="A84" s="57"/>
      <c r="B84" s="57"/>
      <c r="C84" s="277"/>
      <c r="D84" s="57"/>
      <c r="F84" s="57"/>
      <c r="G84" s="57"/>
      <c r="H84" s="277"/>
      <c r="I84" s="57"/>
      <c r="K84" s="57"/>
      <c r="L84" s="57"/>
      <c r="M84" s="277"/>
      <c r="N84" s="57"/>
      <c r="P84" s="57"/>
      <c r="Q84" s="57"/>
      <c r="R84" s="277"/>
      <c r="S84" s="57"/>
    </row>
    <row r="85" customFormat="false" ht="15.75" hidden="true" customHeight="false" outlineLevel="0" collapsed="false">
      <c r="A85" s="57"/>
      <c r="B85" s="57"/>
      <c r="C85" s="277"/>
      <c r="D85" s="57"/>
      <c r="F85" s="57"/>
      <c r="G85" s="57"/>
      <c r="H85" s="277"/>
      <c r="I85" s="57"/>
      <c r="K85" s="57"/>
      <c r="L85" s="57"/>
      <c r="M85" s="277"/>
      <c r="N85" s="57"/>
      <c r="P85" s="57"/>
      <c r="Q85" s="57"/>
      <c r="R85" s="277"/>
      <c r="S85" s="57"/>
    </row>
    <row r="86" customFormat="false" ht="15.75" hidden="true" customHeight="false" outlineLevel="0" collapsed="false">
      <c r="A86" s="57"/>
      <c r="B86" s="57"/>
      <c r="C86" s="277"/>
      <c r="D86" s="57"/>
      <c r="F86" s="57"/>
      <c r="G86" s="57"/>
      <c r="H86" s="277"/>
      <c r="I86" s="57"/>
      <c r="K86" s="57"/>
      <c r="L86" s="57"/>
      <c r="M86" s="277"/>
      <c r="N86" s="57"/>
      <c r="P86" s="57"/>
      <c r="Q86" s="57"/>
      <c r="R86" s="277"/>
      <c r="S86" s="57"/>
    </row>
    <row r="87" customFormat="false" ht="15.75" hidden="true" customHeight="false" outlineLevel="0" collapsed="false">
      <c r="A87" s="57"/>
      <c r="B87" s="57"/>
      <c r="C87" s="277"/>
      <c r="D87" s="57"/>
      <c r="F87" s="57"/>
      <c r="G87" s="57"/>
      <c r="H87" s="277"/>
      <c r="I87" s="57"/>
      <c r="K87" s="57"/>
      <c r="L87" s="57"/>
      <c r="M87" s="277"/>
      <c r="N87" s="57"/>
      <c r="P87" s="57"/>
      <c r="Q87" s="57"/>
      <c r="R87" s="277"/>
      <c r="S87" s="57"/>
    </row>
    <row r="88" customFormat="false" ht="15.75" hidden="true" customHeight="false" outlineLevel="0" collapsed="false">
      <c r="A88" s="57"/>
      <c r="B88" s="57"/>
      <c r="C88" s="277"/>
      <c r="D88" s="57"/>
      <c r="F88" s="57"/>
      <c r="G88" s="57"/>
      <c r="H88" s="277"/>
      <c r="I88" s="57"/>
      <c r="K88" s="57"/>
      <c r="L88" s="57"/>
      <c r="M88" s="277"/>
      <c r="N88" s="57"/>
      <c r="P88" s="57"/>
      <c r="Q88" s="57"/>
      <c r="R88" s="277"/>
      <c r="S88" s="57"/>
    </row>
    <row r="89" customFormat="false" ht="15.75" hidden="true" customHeight="false" outlineLevel="0" collapsed="false">
      <c r="A89" s="57"/>
      <c r="B89" s="57"/>
      <c r="C89" s="277"/>
      <c r="D89" s="57"/>
      <c r="F89" s="57"/>
      <c r="G89" s="57"/>
      <c r="H89" s="277"/>
      <c r="I89" s="57"/>
      <c r="K89" s="57"/>
      <c r="L89" s="57"/>
      <c r="M89" s="277"/>
      <c r="N89" s="57"/>
      <c r="P89" s="57"/>
      <c r="Q89" s="57"/>
      <c r="R89" s="277"/>
      <c r="S89" s="57"/>
    </row>
    <row r="90" customFormat="false" ht="15.75" hidden="true" customHeight="false" outlineLevel="0" collapsed="false">
      <c r="A90" s="57"/>
      <c r="B90" s="57"/>
      <c r="C90" s="277"/>
      <c r="D90" s="57"/>
      <c r="F90" s="57"/>
      <c r="G90" s="57"/>
      <c r="H90" s="277"/>
      <c r="I90" s="57"/>
      <c r="K90" s="57"/>
      <c r="L90" s="57"/>
      <c r="M90" s="277"/>
      <c r="N90" s="57"/>
      <c r="P90" s="57"/>
      <c r="Q90" s="57"/>
      <c r="R90" s="277"/>
      <c r="S90" s="57"/>
    </row>
    <row r="91" customFormat="false" ht="15.75" hidden="true" customHeight="false" outlineLevel="0" collapsed="false">
      <c r="A91" s="57"/>
      <c r="B91" s="57"/>
      <c r="C91" s="277"/>
      <c r="D91" s="57"/>
      <c r="F91" s="57"/>
      <c r="G91" s="57"/>
      <c r="H91" s="277"/>
      <c r="I91" s="57"/>
      <c r="K91" s="57"/>
      <c r="L91" s="57"/>
      <c r="M91" s="277"/>
      <c r="N91" s="57"/>
      <c r="P91" s="57"/>
      <c r="Q91" s="57"/>
      <c r="R91" s="277"/>
      <c r="S91" s="57"/>
    </row>
    <row r="92" customFormat="false" ht="15.75" hidden="true" customHeight="false" outlineLevel="0" collapsed="false">
      <c r="A92" s="57"/>
      <c r="B92" s="57"/>
      <c r="C92" s="277"/>
      <c r="D92" s="57"/>
      <c r="F92" s="57"/>
      <c r="G92" s="57"/>
      <c r="H92" s="277"/>
      <c r="I92" s="57"/>
      <c r="K92" s="57"/>
      <c r="L92" s="57"/>
      <c r="M92" s="277"/>
      <c r="N92" s="57"/>
      <c r="P92" s="57"/>
      <c r="Q92" s="57"/>
      <c r="R92" s="277"/>
      <c r="S92" s="57"/>
    </row>
    <row r="93" customFormat="false" ht="15.75" hidden="true" customHeight="false" outlineLevel="0" collapsed="false">
      <c r="A93" s="57"/>
      <c r="B93" s="57"/>
      <c r="C93" s="277"/>
      <c r="D93" s="57"/>
      <c r="F93" s="57"/>
      <c r="G93" s="57"/>
      <c r="H93" s="277"/>
      <c r="I93" s="57"/>
      <c r="K93" s="57"/>
      <c r="L93" s="57"/>
      <c r="M93" s="277"/>
      <c r="N93" s="57"/>
      <c r="P93" s="57"/>
      <c r="Q93" s="57"/>
      <c r="R93" s="277"/>
      <c r="S93" s="57"/>
    </row>
    <row r="94" customFormat="false" ht="15.75" hidden="true" customHeight="false" outlineLevel="0" collapsed="false">
      <c r="A94" s="57"/>
      <c r="B94" s="57"/>
      <c r="C94" s="277"/>
      <c r="D94" s="57"/>
      <c r="F94" s="57"/>
      <c r="G94" s="57"/>
      <c r="H94" s="277"/>
      <c r="I94" s="57"/>
      <c r="K94" s="57"/>
      <c r="L94" s="57"/>
      <c r="M94" s="277"/>
      <c r="N94" s="57"/>
      <c r="P94" s="57"/>
      <c r="Q94" s="57"/>
      <c r="R94" s="277"/>
      <c r="S94" s="57"/>
    </row>
    <row r="95" customFormat="false" ht="15.75" hidden="true" customHeight="false" outlineLevel="0" collapsed="false">
      <c r="A95" s="57"/>
      <c r="B95" s="57"/>
      <c r="C95" s="277"/>
      <c r="D95" s="57"/>
      <c r="F95" s="57"/>
      <c r="G95" s="57"/>
      <c r="H95" s="277"/>
      <c r="I95" s="57"/>
      <c r="K95" s="57"/>
      <c r="L95" s="57"/>
      <c r="M95" s="277"/>
      <c r="N95" s="57"/>
      <c r="P95" s="57"/>
      <c r="Q95" s="57"/>
      <c r="R95" s="277"/>
      <c r="S95" s="57"/>
    </row>
    <row r="96" customFormat="false" ht="15.75" hidden="true" customHeight="false" outlineLevel="0" collapsed="false">
      <c r="A96" s="57"/>
      <c r="B96" s="57"/>
      <c r="C96" s="277"/>
      <c r="D96" s="57"/>
      <c r="F96" s="57"/>
      <c r="G96" s="57"/>
      <c r="H96" s="277"/>
      <c r="I96" s="57"/>
      <c r="K96" s="57"/>
      <c r="L96" s="57"/>
      <c r="M96" s="277"/>
      <c r="N96" s="57"/>
      <c r="P96" s="57"/>
      <c r="Q96" s="57"/>
      <c r="R96" s="277"/>
      <c r="S96" s="57"/>
    </row>
    <row r="97" customFormat="false" ht="15.75" hidden="true" customHeight="false" outlineLevel="0" collapsed="false">
      <c r="A97" s="57"/>
      <c r="B97" s="57"/>
      <c r="C97" s="277"/>
      <c r="D97" s="57"/>
      <c r="F97" s="57"/>
      <c r="G97" s="57"/>
      <c r="H97" s="277"/>
      <c r="I97" s="57"/>
      <c r="K97" s="57"/>
      <c r="L97" s="57"/>
      <c r="M97" s="277"/>
      <c r="N97" s="57"/>
      <c r="P97" s="57"/>
      <c r="Q97" s="57"/>
      <c r="R97" s="277"/>
      <c r="S97" s="57"/>
    </row>
    <row r="98" customFormat="false" ht="15.75" hidden="true" customHeight="false" outlineLevel="0" collapsed="false">
      <c r="A98" s="57"/>
      <c r="B98" s="57"/>
      <c r="C98" s="277"/>
      <c r="D98" s="57"/>
      <c r="F98" s="57"/>
      <c r="G98" s="57"/>
      <c r="H98" s="277"/>
      <c r="I98" s="57"/>
      <c r="K98" s="57"/>
      <c r="L98" s="57"/>
      <c r="M98" s="277"/>
      <c r="N98" s="57"/>
      <c r="P98" s="57"/>
      <c r="Q98" s="57"/>
      <c r="R98" s="277"/>
      <c r="S98" s="57"/>
    </row>
    <row r="99" customFormat="false" ht="15.75" hidden="true" customHeight="false" outlineLevel="0" collapsed="false">
      <c r="A99" s="57"/>
      <c r="B99" s="57"/>
      <c r="C99" s="277"/>
      <c r="D99" s="57"/>
      <c r="F99" s="57"/>
      <c r="G99" s="57"/>
      <c r="H99" s="277"/>
      <c r="I99" s="57"/>
      <c r="K99" s="57"/>
      <c r="L99" s="57"/>
      <c r="M99" s="277"/>
      <c r="N99" s="57"/>
      <c r="P99" s="57"/>
      <c r="Q99" s="57"/>
      <c r="R99" s="277"/>
      <c r="S99" s="57"/>
    </row>
    <row r="100" customFormat="false" ht="15.75" hidden="true" customHeight="false" outlineLevel="0" collapsed="false">
      <c r="A100" s="57"/>
      <c r="B100" s="57"/>
      <c r="C100" s="277"/>
      <c r="D100" s="57"/>
      <c r="F100" s="57"/>
      <c r="G100" s="57"/>
      <c r="H100" s="277"/>
      <c r="I100" s="57"/>
      <c r="K100" s="57"/>
      <c r="L100" s="57"/>
      <c r="M100" s="277"/>
      <c r="N100" s="57"/>
      <c r="P100" s="57"/>
      <c r="Q100" s="57"/>
      <c r="R100" s="277"/>
      <c r="S100" s="57"/>
    </row>
    <row r="101" customFormat="false" ht="15.75" hidden="true" customHeight="false" outlineLevel="0" collapsed="false">
      <c r="A101" s="57"/>
      <c r="B101" s="57"/>
      <c r="C101" s="277"/>
      <c r="D101" s="57"/>
      <c r="F101" s="57"/>
      <c r="G101" s="57"/>
      <c r="H101" s="277"/>
      <c r="I101" s="57"/>
      <c r="K101" s="57"/>
      <c r="L101" s="57"/>
      <c r="M101" s="277"/>
      <c r="N101" s="57"/>
      <c r="P101" s="57"/>
      <c r="Q101" s="57"/>
      <c r="R101" s="277"/>
      <c r="S101" s="57"/>
    </row>
    <row r="102" customFormat="false" ht="15.75" hidden="true" customHeight="false" outlineLevel="0" collapsed="false">
      <c r="A102" s="57"/>
      <c r="B102" s="57"/>
      <c r="C102" s="277"/>
      <c r="D102" s="57"/>
      <c r="F102" s="57"/>
      <c r="G102" s="57"/>
      <c r="H102" s="277"/>
      <c r="I102" s="57"/>
      <c r="K102" s="57"/>
      <c r="L102" s="57"/>
      <c r="M102" s="277"/>
      <c r="N102" s="57"/>
      <c r="P102" s="57"/>
      <c r="Q102" s="57"/>
      <c r="R102" s="277"/>
      <c r="S102" s="57"/>
    </row>
    <row r="103" customFormat="false" ht="15.75" hidden="false" customHeight="false" outlineLevel="0" collapsed="false">
      <c r="A103" s="57"/>
      <c r="B103" s="57"/>
      <c r="C103" s="277"/>
      <c r="D103" s="57"/>
      <c r="F103" s="57"/>
      <c r="G103" s="57"/>
      <c r="H103" s="277"/>
      <c r="I103" s="57"/>
      <c r="K103" s="57"/>
      <c r="L103" s="57"/>
      <c r="M103" s="277"/>
      <c r="N103" s="57"/>
      <c r="P103" s="57"/>
      <c r="Q103" s="57"/>
      <c r="R103" s="277"/>
      <c r="S103" s="57"/>
    </row>
  </sheetData>
  <mergeCells count="8">
    <mergeCell ref="B4:D4"/>
    <mergeCell ref="G4:I4"/>
    <mergeCell ref="L4:N4"/>
    <mergeCell ref="Q4:S4"/>
    <mergeCell ref="A5:D5"/>
    <mergeCell ref="F5:I5"/>
    <mergeCell ref="K5:N5"/>
    <mergeCell ref="P5:S5"/>
  </mergeCells>
  <conditionalFormatting sqref="R11:R16">
    <cfRule type="cellIs" priority="2" operator="lessThan" aboveAverage="0" equalAverage="0" bottom="0" percent="0" rank="0" text="" dxfId="31">
      <formula>0</formula>
    </cfRule>
  </conditionalFormatting>
  <conditionalFormatting sqref="M11:M16">
    <cfRule type="cellIs" priority="3" operator="lessThan" aboveAverage="0" equalAverage="0" bottom="0" percent="0" rank="0" text="" dxfId="32">
      <formula>0</formula>
    </cfRule>
  </conditionalFormatting>
  <conditionalFormatting sqref="M8:M10 R8:R10 C8:C103 H8:H103 M17:M103 R17:R103">
    <cfRule type="cellIs" priority="4" operator="lessThan" aboveAverage="0" equalAverage="0" bottom="0" percent="0" rank="0" text="" dxfId="33">
      <formula>0</formula>
    </cfRule>
  </conditionalFormatting>
  <dataValidations count="1">
    <dataValidation allowBlank="true" errorStyle="stop" operator="between" showDropDown="false" showErrorMessage="true" showInputMessage="true" sqref="A17:A103 F17:F103 K17:K103 P17:P103" type="list">
      <formula1>$R$1:$S$1</formula1>
      <formula2>0</formula2>
    </dataValidation>
  </dataValidations>
  <printOptions headings="false" gridLines="false" gridLinesSet="true" horizontalCentered="false" verticalCentered="false"/>
  <pageMargins left="0.275694444444444" right="0.196527777777778" top="0.275694444444444" bottom="0.315277777777778" header="0.511811023622047" footer="0.157638888888889"/>
  <pageSetup paperSize="9" scale="7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&amp;C&amp;A&amp;R第 &amp;P 頁</oddFooter>
  </headerFooter>
  <colBreaks count="1" manualBreakCount="1">
    <brk id="10" man="true" max="65535" min="0"/>
  </col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R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13" activeCellId="0" sqref="N13"/>
    </sheetView>
  </sheetViews>
  <sheetFormatPr defaultColWidth="8.66796875" defaultRowHeight="16.5" customHeight="true" zeroHeight="false" outlineLevelRow="0" outlineLevelCol="0"/>
  <cols>
    <col collapsed="false" customWidth="true" hidden="false" outlineLevel="0" max="1" min="1" style="0" width="10.12"/>
    <col collapsed="false" customWidth="true" hidden="false" outlineLevel="0" max="2" min="2" style="0" width="13.37"/>
    <col collapsed="false" customWidth="true" hidden="false" outlineLevel="0" max="3" min="3" style="0" width="21.75"/>
    <col collapsed="false" customWidth="true" hidden="false" outlineLevel="0" max="8" min="4" style="0" width="11.75"/>
    <col collapsed="false" customWidth="true" hidden="false" outlineLevel="0" max="9" min="9" style="0" width="33.5"/>
  </cols>
  <sheetData>
    <row r="1" customFormat="false" ht="60.75" hidden="false" customHeight="true" outlineLevel="0" collapsed="false">
      <c r="A1" s="0" t="s">
        <v>40</v>
      </c>
      <c r="C1" s="0" t="s">
        <v>41</v>
      </c>
      <c r="E1" s="0" t="s">
        <v>42</v>
      </c>
      <c r="H1" s="0" t="s">
        <v>43</v>
      </c>
    </row>
    <row r="2" s="42" customFormat="true" ht="29.25" hidden="false" customHeight="true" outlineLevel="0" collapsed="false">
      <c r="A2" s="42" t="s">
        <v>322</v>
      </c>
      <c r="B2" s="43"/>
      <c r="C2" s="43"/>
      <c r="D2" s="43"/>
      <c r="E2" s="43"/>
    </row>
    <row r="3" s="168" customFormat="true" ht="27" hidden="false" customHeight="true" outlineLevel="0" collapsed="false">
      <c r="A3" s="278" t="s">
        <v>323</v>
      </c>
      <c r="B3" s="279"/>
      <c r="C3" s="279"/>
      <c r="D3" s="279"/>
      <c r="E3" s="279"/>
      <c r="G3" s="44"/>
      <c r="O3" s="44"/>
      <c r="Q3" s="280"/>
      <c r="R3" s="280"/>
    </row>
    <row r="4" customFormat="false" ht="16.5" hidden="false" customHeight="true" outlineLevel="0" collapsed="false">
      <c r="A4" s="45" t="s">
        <v>276</v>
      </c>
      <c r="B4" s="45" t="s">
        <v>324</v>
      </c>
      <c r="C4" s="45" t="s">
        <v>325</v>
      </c>
      <c r="D4" s="281" t="s">
        <v>326</v>
      </c>
      <c r="E4" s="281"/>
      <c r="F4" s="281"/>
      <c r="G4" s="281"/>
      <c r="H4" s="281"/>
      <c r="I4" s="45" t="s">
        <v>327</v>
      </c>
    </row>
    <row r="5" customFormat="false" ht="31.5" hidden="false" customHeight="true" outlineLevel="0" collapsed="false">
      <c r="A5" s="45"/>
      <c r="B5" s="45"/>
      <c r="C5" s="45"/>
      <c r="D5" s="45" t="s">
        <v>328</v>
      </c>
      <c r="E5" s="45" t="s">
        <v>329</v>
      </c>
      <c r="F5" s="45" t="s">
        <v>330</v>
      </c>
      <c r="G5" s="45" t="s">
        <v>331</v>
      </c>
      <c r="H5" s="281" t="s">
        <v>332</v>
      </c>
      <c r="I5" s="45"/>
    </row>
    <row r="6" customFormat="false" ht="16.5" hidden="false" customHeight="false" outlineLevel="0" collapsed="false">
      <c r="A6" s="160" t="s">
        <v>333</v>
      </c>
      <c r="B6" s="160" t="s">
        <v>333</v>
      </c>
      <c r="C6" s="160" t="s">
        <v>334</v>
      </c>
      <c r="D6" s="160" t="n">
        <v>45</v>
      </c>
      <c r="E6" s="160"/>
      <c r="F6" s="160"/>
      <c r="G6" s="160"/>
      <c r="H6" s="160"/>
      <c r="I6" s="282" t="s">
        <v>335</v>
      </c>
    </row>
    <row r="7" customFormat="false" ht="16.5" hidden="false" customHeight="false" outlineLevel="0" collapsed="false">
      <c r="A7" s="57" t="s">
        <v>336</v>
      </c>
      <c r="B7" s="57" t="s">
        <v>337</v>
      </c>
      <c r="C7" s="57" t="s">
        <v>338</v>
      </c>
      <c r="D7" s="57" t="n">
        <v>50</v>
      </c>
      <c r="E7" s="57"/>
      <c r="F7" s="57" t="n">
        <v>20</v>
      </c>
      <c r="G7" s="57" t="n">
        <v>15</v>
      </c>
      <c r="H7" s="57"/>
      <c r="I7" s="57" t="s">
        <v>339</v>
      </c>
    </row>
    <row r="8" customFormat="false" ht="16.5" hidden="false" customHeight="false" outlineLevel="0" collapsed="false">
      <c r="A8" s="57" t="s">
        <v>336</v>
      </c>
      <c r="B8" s="57" t="s">
        <v>340</v>
      </c>
      <c r="C8" s="57" t="s">
        <v>334</v>
      </c>
      <c r="D8" s="57" t="n">
        <v>120</v>
      </c>
      <c r="E8" s="57"/>
      <c r="F8" s="57"/>
      <c r="G8" s="57"/>
      <c r="H8" s="57"/>
      <c r="I8" s="57" t="s">
        <v>341</v>
      </c>
    </row>
    <row r="9" customFormat="false" ht="16.5" hidden="false" customHeight="false" outlineLevel="0" collapsed="false">
      <c r="A9" s="57" t="s">
        <v>336</v>
      </c>
      <c r="B9" s="57" t="s">
        <v>342</v>
      </c>
      <c r="C9" s="57" t="s">
        <v>343</v>
      </c>
      <c r="D9" s="57" t="n">
        <v>60</v>
      </c>
      <c r="E9" s="57"/>
      <c r="F9" s="57" t="n">
        <v>15</v>
      </c>
      <c r="G9" s="57"/>
      <c r="H9" s="57"/>
      <c r="I9" s="57" t="s">
        <v>344</v>
      </c>
    </row>
    <row r="10" customFormat="false" ht="16.5" hidden="false" customHeight="false" outlineLevel="0" collapsed="false">
      <c r="A10" s="57" t="s">
        <v>345</v>
      </c>
      <c r="B10" s="57" t="s">
        <v>346</v>
      </c>
      <c r="C10" s="57" t="s">
        <v>347</v>
      </c>
      <c r="D10" s="57" t="n">
        <v>150</v>
      </c>
      <c r="E10" s="57"/>
      <c r="F10" s="57" t="n">
        <v>28</v>
      </c>
      <c r="G10" s="57" t="n">
        <v>22</v>
      </c>
      <c r="H10" s="57"/>
      <c r="I10" s="57" t="s">
        <v>348</v>
      </c>
    </row>
    <row r="11" customFormat="false" ht="16.5" hidden="false" customHeight="false" outlineLevel="0" collapsed="false">
      <c r="A11" s="57" t="s">
        <v>345</v>
      </c>
      <c r="B11" s="57" t="s">
        <v>349</v>
      </c>
      <c r="C11" s="57" t="s">
        <v>343</v>
      </c>
      <c r="D11" s="57" t="n">
        <v>110</v>
      </c>
      <c r="E11" s="57"/>
      <c r="F11" s="57" t="n">
        <v>20</v>
      </c>
      <c r="G11" s="57"/>
      <c r="H11" s="57" t="n">
        <v>5</v>
      </c>
      <c r="I11" s="57" t="s">
        <v>350</v>
      </c>
    </row>
    <row r="12" customFormat="false" ht="16.5" hidden="false" customHeight="false" outlineLevel="0" collapsed="false">
      <c r="A12" s="57" t="s">
        <v>345</v>
      </c>
      <c r="B12" s="57" t="s">
        <v>351</v>
      </c>
      <c r="C12" s="57" t="s">
        <v>352</v>
      </c>
      <c r="D12" s="57" t="n">
        <v>50</v>
      </c>
      <c r="E12" s="57"/>
      <c r="F12" s="57"/>
      <c r="G12" s="57"/>
      <c r="H12" s="57"/>
      <c r="I12" s="57" t="s">
        <v>353</v>
      </c>
    </row>
    <row r="14" s="42" customFormat="true" ht="29.25" hidden="false" customHeight="true" outlineLevel="0" collapsed="false">
      <c r="A14" s="42" t="s">
        <v>354</v>
      </c>
      <c r="B14" s="43"/>
      <c r="C14" s="43"/>
      <c r="D14" s="43"/>
      <c r="E14" s="43"/>
    </row>
    <row r="15" s="168" customFormat="true" ht="27" hidden="false" customHeight="true" outlineLevel="0" collapsed="false">
      <c r="A15" s="278" t="s">
        <v>355</v>
      </c>
      <c r="B15" s="279"/>
      <c r="C15" s="279"/>
      <c r="D15" s="279"/>
      <c r="E15" s="279"/>
      <c r="G15" s="44"/>
      <c r="O15" s="44"/>
      <c r="Q15" s="280"/>
      <c r="R15" s="280"/>
    </row>
    <row r="16" customFormat="false" ht="16.5" hidden="false" customHeight="true" outlineLevel="0" collapsed="false">
      <c r="A16" s="45" t="s">
        <v>276</v>
      </c>
      <c r="B16" s="45" t="s">
        <v>324</v>
      </c>
      <c r="C16" s="45" t="s">
        <v>356</v>
      </c>
      <c r="D16" s="45" t="s">
        <v>357</v>
      </c>
      <c r="E16" s="45"/>
      <c r="F16" s="45"/>
      <c r="G16" s="45"/>
      <c r="H16" s="45"/>
      <c r="I16" s="45" t="s">
        <v>327</v>
      </c>
    </row>
    <row r="17" customFormat="false" ht="16.5" hidden="false" customHeight="false" outlineLevel="0" collapsed="false">
      <c r="A17" s="160" t="s">
        <v>333</v>
      </c>
      <c r="B17" s="160" t="s">
        <v>333</v>
      </c>
      <c r="C17" s="160"/>
      <c r="D17" s="49"/>
      <c r="E17" s="49"/>
      <c r="F17" s="49"/>
      <c r="G17" s="49"/>
      <c r="H17" s="49"/>
      <c r="I17" s="160"/>
    </row>
    <row r="18" customFormat="false" ht="60" hidden="false" customHeight="true" outlineLevel="0" collapsed="false">
      <c r="A18" s="57" t="s">
        <v>336</v>
      </c>
      <c r="B18" s="57" t="s">
        <v>337</v>
      </c>
      <c r="C18" s="57" t="s">
        <v>358</v>
      </c>
      <c r="D18" s="250" t="s">
        <v>359</v>
      </c>
      <c r="E18" s="250"/>
      <c r="F18" s="250"/>
      <c r="G18" s="250"/>
      <c r="H18" s="250"/>
      <c r="I18" s="57" t="s">
        <v>360</v>
      </c>
    </row>
    <row r="19" customFormat="false" ht="36" hidden="false" customHeight="true" outlineLevel="0" collapsed="false">
      <c r="A19" s="57" t="s">
        <v>336</v>
      </c>
      <c r="B19" s="57" t="s">
        <v>340</v>
      </c>
      <c r="C19" s="57" t="s">
        <v>361</v>
      </c>
      <c r="D19" s="250" t="s">
        <v>362</v>
      </c>
      <c r="E19" s="250"/>
      <c r="F19" s="250"/>
      <c r="G19" s="250"/>
      <c r="H19" s="250"/>
      <c r="I19" s="58" t="s">
        <v>363</v>
      </c>
    </row>
    <row r="20" customFormat="false" ht="30" hidden="false" customHeight="true" outlineLevel="0" collapsed="false">
      <c r="A20" s="57" t="s">
        <v>336</v>
      </c>
      <c r="B20" s="57" t="s">
        <v>342</v>
      </c>
      <c r="C20" s="57" t="s">
        <v>364</v>
      </c>
      <c r="D20" s="250" t="s">
        <v>365</v>
      </c>
      <c r="E20" s="250"/>
      <c r="F20" s="250"/>
      <c r="G20" s="250"/>
      <c r="H20" s="250"/>
      <c r="I20" s="57" t="s">
        <v>366</v>
      </c>
    </row>
    <row r="21" customFormat="false" ht="33" hidden="false" customHeight="true" outlineLevel="0" collapsed="false">
      <c r="A21" s="57" t="s">
        <v>345</v>
      </c>
      <c r="B21" s="57" t="s">
        <v>346</v>
      </c>
      <c r="C21" s="57" t="s">
        <v>367</v>
      </c>
      <c r="D21" s="250" t="s">
        <v>368</v>
      </c>
      <c r="E21" s="250"/>
      <c r="F21" s="250"/>
      <c r="G21" s="250"/>
      <c r="H21" s="250"/>
      <c r="I21" s="57" t="s">
        <v>369</v>
      </c>
    </row>
    <row r="22" customFormat="false" ht="30.75" hidden="false" customHeight="true" outlineLevel="0" collapsed="false">
      <c r="A22" s="57" t="s">
        <v>345</v>
      </c>
      <c r="B22" s="57" t="s">
        <v>349</v>
      </c>
      <c r="C22" s="57" t="s">
        <v>370</v>
      </c>
      <c r="D22" s="250" t="s">
        <v>371</v>
      </c>
      <c r="E22" s="250"/>
      <c r="F22" s="250"/>
      <c r="G22" s="250"/>
      <c r="H22" s="250"/>
      <c r="I22" s="57" t="s">
        <v>372</v>
      </c>
    </row>
    <row r="23" customFormat="false" ht="43.5" hidden="false" customHeight="true" outlineLevel="0" collapsed="false">
      <c r="A23" s="57" t="s">
        <v>345</v>
      </c>
      <c r="B23" s="57" t="s">
        <v>351</v>
      </c>
      <c r="C23" s="57" t="s">
        <v>373</v>
      </c>
      <c r="D23" s="250" t="s">
        <v>374</v>
      </c>
      <c r="E23" s="250"/>
      <c r="F23" s="250"/>
      <c r="G23" s="250"/>
      <c r="H23" s="250"/>
      <c r="I23" s="57" t="s">
        <v>375</v>
      </c>
    </row>
  </sheetData>
  <mergeCells count="13">
    <mergeCell ref="A4:A5"/>
    <mergeCell ref="B4:B5"/>
    <mergeCell ref="C4:C5"/>
    <mergeCell ref="D4:H4"/>
    <mergeCell ref="I4:I5"/>
    <mergeCell ref="D16:H16"/>
    <mergeCell ref="D17:H17"/>
    <mergeCell ref="D18:H18"/>
    <mergeCell ref="D19:H19"/>
    <mergeCell ref="D20:H20"/>
    <mergeCell ref="D21:H21"/>
    <mergeCell ref="D22:H22"/>
    <mergeCell ref="D23:H23"/>
  </mergeCells>
  <printOptions headings="false" gridLines="false" gridLinesSet="true" horizontalCentered="false" verticalCentered="false"/>
  <pageMargins left="0.354166666666667" right="0.196527777777778" top="0.259722222222222" bottom="0.420138888888889" header="0.511811023622047" footer="0.170138888888889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&amp;C&amp;A&amp;R第 &amp;P 頁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99CC"/>
    <pageSetUpPr fitToPage="true"/>
  </sheetPr>
  <dimension ref="A1:AD42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pane xSplit="0" ySplit="4" topLeftCell="A5" activePane="bottomLeft" state="frozen"/>
      <selection pane="topLeft" activeCell="A1" activeCellId="0" sqref="A1"/>
      <selection pane="bottomLeft" activeCell="K2" activeCellId="0" sqref="K2"/>
    </sheetView>
  </sheetViews>
  <sheetFormatPr defaultColWidth="8.66796875" defaultRowHeight="16.5" customHeight="true" zeroHeight="false" outlineLevelRow="0" outlineLevelCol="0"/>
  <cols>
    <col collapsed="false" customWidth="true" hidden="false" outlineLevel="0" max="1" min="1" style="0" width="15.87"/>
    <col collapsed="false" customWidth="true" hidden="false" outlineLevel="0" max="2" min="2" style="0" width="12.63"/>
    <col collapsed="false" customWidth="true" hidden="false" outlineLevel="0" max="3" min="3" style="0" width="13.51"/>
    <col collapsed="false" customWidth="true" hidden="false" outlineLevel="0" max="4" min="4" style="0" width="12.37"/>
    <col collapsed="false" customWidth="true" hidden="false" outlineLevel="0" max="5" min="5" style="0" width="9.13"/>
    <col collapsed="false" customWidth="true" hidden="false" outlineLevel="0" max="6" min="6" style="0" width="16.88"/>
    <col collapsed="false" customWidth="true" hidden="false" outlineLevel="0" max="30" min="7" style="0" width="6.63"/>
  </cols>
  <sheetData>
    <row r="1" customFormat="false" ht="50.25" hidden="false" customHeight="true" outlineLevel="0" collapsed="false">
      <c r="A1" s="0" t="s">
        <v>40</v>
      </c>
      <c r="C1" s="0" t="s">
        <v>41</v>
      </c>
      <c r="F1" s="0" t="s">
        <v>42</v>
      </c>
      <c r="I1" s="0" t="s">
        <v>43</v>
      </c>
    </row>
    <row r="2" s="42" customFormat="true" ht="21.6" hidden="false" customHeight="false" outlineLevel="0" collapsed="false">
      <c r="A2" s="42" t="s">
        <v>376</v>
      </c>
      <c r="C2" s="2"/>
      <c r="K2" s="283" t="n">
        <f aca="false">'導讀-對照表'!D1-2</f>
        <v>114</v>
      </c>
    </row>
    <row r="3" customFormat="false" ht="35.25" hidden="false" customHeight="true" outlineLevel="0" collapsed="false">
      <c r="A3" s="45" t="s">
        <v>377</v>
      </c>
      <c r="B3" s="45" t="s">
        <v>378</v>
      </c>
      <c r="C3" s="45" t="s">
        <v>379</v>
      </c>
      <c r="D3" s="45" t="s">
        <v>380</v>
      </c>
      <c r="E3" s="45" t="s">
        <v>381</v>
      </c>
      <c r="F3" s="45" t="s">
        <v>382</v>
      </c>
      <c r="G3" s="45" t="s">
        <v>383</v>
      </c>
      <c r="H3" s="45"/>
      <c r="I3" s="45"/>
      <c r="J3" s="165" t="str">
        <f aca="false">SUM($K$2-2)&amp;"學年度"</f>
        <v>112學年度</v>
      </c>
      <c r="K3" s="165"/>
      <c r="L3" s="165"/>
      <c r="M3" s="165"/>
      <c r="N3" s="165"/>
      <c r="O3" s="165"/>
      <c r="P3" s="165"/>
      <c r="Q3" s="165" t="str">
        <f aca="false">SUM($K$2-1)&amp;"學年度"</f>
        <v>113學年度</v>
      </c>
      <c r="R3" s="165"/>
      <c r="S3" s="165"/>
      <c r="T3" s="165"/>
      <c r="U3" s="165"/>
      <c r="V3" s="165"/>
      <c r="W3" s="165"/>
      <c r="X3" s="165" t="str">
        <f aca="false">SUM($K$2)&amp;"學年度"</f>
        <v>114學年度</v>
      </c>
      <c r="Y3" s="165"/>
      <c r="Z3" s="165"/>
      <c r="AA3" s="165"/>
      <c r="AB3" s="165"/>
      <c r="AC3" s="165"/>
      <c r="AD3" s="165"/>
    </row>
    <row r="4" customFormat="false" ht="77.25" hidden="false" customHeight="true" outlineLevel="0" collapsed="false">
      <c r="A4" s="45"/>
      <c r="B4" s="45"/>
      <c r="C4" s="45"/>
      <c r="D4" s="45"/>
      <c r="E4" s="45"/>
      <c r="F4" s="45"/>
      <c r="G4" s="45" t="s">
        <v>384</v>
      </c>
      <c r="H4" s="45" t="s">
        <v>385</v>
      </c>
      <c r="I4" s="45" t="s">
        <v>151</v>
      </c>
      <c r="J4" s="205" t="s">
        <v>386</v>
      </c>
      <c r="K4" s="284" t="s">
        <v>387</v>
      </c>
      <c r="L4" s="285" t="s">
        <v>388</v>
      </c>
      <c r="M4" s="286" t="s">
        <v>389</v>
      </c>
      <c r="N4" s="287" t="s">
        <v>390</v>
      </c>
      <c r="O4" s="288" t="s">
        <v>391</v>
      </c>
      <c r="P4" s="289" t="s">
        <v>392</v>
      </c>
      <c r="Q4" s="290" t="s">
        <v>386</v>
      </c>
      <c r="R4" s="284" t="s">
        <v>387</v>
      </c>
      <c r="S4" s="285" t="s">
        <v>388</v>
      </c>
      <c r="T4" s="286" t="s">
        <v>389</v>
      </c>
      <c r="U4" s="290" t="s">
        <v>393</v>
      </c>
      <c r="V4" s="284" t="s">
        <v>394</v>
      </c>
      <c r="W4" s="289" t="s">
        <v>392</v>
      </c>
      <c r="X4" s="290" t="s">
        <v>386</v>
      </c>
      <c r="Y4" s="284" t="s">
        <v>387</v>
      </c>
      <c r="Z4" s="285" t="s">
        <v>388</v>
      </c>
      <c r="AA4" s="286" t="s">
        <v>389</v>
      </c>
      <c r="AB4" s="290" t="s">
        <v>393</v>
      </c>
      <c r="AC4" s="284" t="s">
        <v>394</v>
      </c>
      <c r="AD4" s="289" t="s">
        <v>392</v>
      </c>
    </row>
    <row r="5" customFormat="false" ht="66.75" hidden="false" customHeight="true" outlineLevel="0" collapsed="false">
      <c r="A5" s="58" t="s">
        <v>395</v>
      </c>
      <c r="B5" s="58" t="s">
        <v>396</v>
      </c>
      <c r="C5" s="58" t="s">
        <v>397</v>
      </c>
      <c r="D5" s="58" t="s">
        <v>398</v>
      </c>
      <c r="E5" s="58"/>
      <c r="F5" s="58" t="s">
        <v>399</v>
      </c>
      <c r="G5" s="58"/>
      <c r="H5" s="58"/>
      <c r="I5" s="58" t="str">
        <f aca="false">IF(SUM(G5:H5)=0,"",SUM(G5:H5))</f>
        <v/>
      </c>
      <c r="J5" s="58" t="n">
        <v>16</v>
      </c>
      <c r="K5" s="291" t="n">
        <v>11</v>
      </c>
      <c r="L5" s="292" t="n">
        <f aca="false">IF(SUM(J5:K5)=0,"",SUM(J5:K5))</f>
        <v>27</v>
      </c>
      <c r="M5" s="293" t="n">
        <f aca="false">IFERROR(IF(L5=0,"",IF(AND(L5&gt;0,OR(J5=0,K5=0)),L5,L5/2)),"")</f>
        <v>13.5</v>
      </c>
      <c r="N5" s="294" t="n">
        <v>6</v>
      </c>
      <c r="O5" s="291" t="n">
        <v>1</v>
      </c>
      <c r="P5" s="295" t="n">
        <f aca="false">IF(SUM(N5:O5)=0,"",SUM(N5:O5))</f>
        <v>7</v>
      </c>
      <c r="Q5" s="294" t="n">
        <v>12</v>
      </c>
      <c r="R5" s="291" t="n">
        <v>10</v>
      </c>
      <c r="S5" s="292" t="n">
        <f aca="false">IF(SUM(Q5:R5)=0,"",SUM(Q5:R5))</f>
        <v>22</v>
      </c>
      <c r="T5" s="293" t="n">
        <f aca="false">IFERROR(IF(S5=0,"",IF(AND(S5&gt;0,OR(Q5=0,R5=0)),S5,S5/2)),"")</f>
        <v>11</v>
      </c>
      <c r="U5" s="294" t="n">
        <v>2</v>
      </c>
      <c r="V5" s="291"/>
      <c r="W5" s="295" t="n">
        <f aca="false">IF(SUM(U5:V5)=0,"",SUM(U5:V5))</f>
        <v>2</v>
      </c>
      <c r="X5" s="294" t="n">
        <v>14</v>
      </c>
      <c r="Y5" s="291" t="n">
        <v>10</v>
      </c>
      <c r="Z5" s="292" t="n">
        <f aca="false">IF(SUM(X5:Y5)=0,"",SUM(X5:Y5))</f>
        <v>24</v>
      </c>
      <c r="AA5" s="293" t="n">
        <f aca="false">IFERROR(IF(Z5=0,"",IF(AND(Z5&gt;0,OR(X5=0,Y5=0)),Z5,Z5/2)),"")</f>
        <v>12</v>
      </c>
      <c r="AB5" s="294" t="n">
        <v>4</v>
      </c>
      <c r="AC5" s="291" t="n">
        <v>1</v>
      </c>
      <c r="AD5" s="295" t="n">
        <f aca="false">IF(SUM(AB5:AC5)=0,"",SUM(AB5:AC5))</f>
        <v>5</v>
      </c>
    </row>
    <row r="6" customFormat="false" ht="16.5" hidden="false" customHeight="false" outlineLevel="0" collapsed="false">
      <c r="A6" s="58" t="s">
        <v>400</v>
      </c>
      <c r="B6" s="58" t="s">
        <v>153</v>
      </c>
      <c r="C6" s="58" t="s">
        <v>149</v>
      </c>
      <c r="D6" s="58" t="s">
        <v>401</v>
      </c>
      <c r="E6" s="58"/>
      <c r="F6" s="58" t="s">
        <v>402</v>
      </c>
      <c r="G6" s="58" t="n">
        <v>2</v>
      </c>
      <c r="H6" s="58" t="n">
        <v>2</v>
      </c>
      <c r="I6" s="58" t="n">
        <f aca="false">IF(SUM(G6:H6)=0,"",SUM(G6:H6))</f>
        <v>4</v>
      </c>
      <c r="J6" s="58" t="n">
        <v>15</v>
      </c>
      <c r="K6" s="291" t="n">
        <v>8</v>
      </c>
      <c r="L6" s="292" t="n">
        <f aca="false">IF(SUM(J6:K6)=0,"",SUM(J6:K6))</f>
        <v>23</v>
      </c>
      <c r="M6" s="293" t="n">
        <f aca="false">IFERROR(IF(L6=0,"",IF(AND(L6&gt;0,OR(J6=0,K6=0)),L6,L6/2)),"")</f>
        <v>11.5</v>
      </c>
      <c r="N6" s="294" t="n">
        <v>2</v>
      </c>
      <c r="O6" s="291"/>
      <c r="P6" s="295" t="n">
        <f aca="false">IF(SUM(N6:O6)=0,"",SUM(N6:O6))</f>
        <v>2</v>
      </c>
      <c r="Q6" s="294" t="n">
        <v>17</v>
      </c>
      <c r="R6" s="291" t="n">
        <v>15</v>
      </c>
      <c r="S6" s="292" t="n">
        <f aca="false">IF(SUM(Q6:R6)=0,"",SUM(Q6:R6))</f>
        <v>32</v>
      </c>
      <c r="T6" s="293" t="n">
        <f aca="false">IFERROR(IF(S6=0,"",IF(AND(S6&gt;0,OR(Q6=0,R6=0)),S6,S6/2)),"")</f>
        <v>16</v>
      </c>
      <c r="U6" s="294"/>
      <c r="V6" s="291" t="n">
        <v>5</v>
      </c>
      <c r="W6" s="295" t="n">
        <f aca="false">IF(SUM(U6:V6)=0,"",SUM(U6:V6))</f>
        <v>5</v>
      </c>
      <c r="X6" s="294" t="n">
        <v>18</v>
      </c>
      <c r="Y6" s="291" t="n">
        <v>5</v>
      </c>
      <c r="Z6" s="292" t="n">
        <f aca="false">IF(SUM(X6:Y6)=0,"",SUM(X6:Y6))</f>
        <v>23</v>
      </c>
      <c r="AA6" s="293" t="n">
        <f aca="false">IFERROR(IF(Z6=0,"",IF(AND(Z6&gt;0,OR(X6=0,Y6=0)),Z6,Z6/2)),"")</f>
        <v>11.5</v>
      </c>
      <c r="AB6" s="294" t="n">
        <v>2</v>
      </c>
      <c r="AC6" s="291" t="n">
        <v>6</v>
      </c>
      <c r="AD6" s="295" t="n">
        <f aca="false">IF(SUM(AB6:AC6)=0,"",SUM(AB6:AC6))</f>
        <v>8</v>
      </c>
    </row>
    <row r="7" customFormat="false" ht="32.8" hidden="false" customHeight="false" outlineLevel="0" collapsed="false">
      <c r="A7" s="58" t="s">
        <v>343</v>
      </c>
      <c r="B7" s="58" t="s">
        <v>153</v>
      </c>
      <c r="C7" s="58" t="s">
        <v>147</v>
      </c>
      <c r="D7" s="58" t="s">
        <v>403</v>
      </c>
      <c r="E7" s="58"/>
      <c r="F7" s="58" t="s">
        <v>404</v>
      </c>
      <c r="G7" s="58" t="n">
        <v>1</v>
      </c>
      <c r="H7" s="58" t="n">
        <v>3</v>
      </c>
      <c r="I7" s="58" t="n">
        <f aca="false">IF(SUM(G7:H7)=0,"",SUM(G7:H7))</f>
        <v>4</v>
      </c>
      <c r="J7" s="58" t="n">
        <v>10</v>
      </c>
      <c r="K7" s="291" t="n">
        <v>16</v>
      </c>
      <c r="L7" s="292" t="n">
        <f aca="false">IF(SUM(J7:K7)=0,"",SUM(J7:K7))</f>
        <v>26</v>
      </c>
      <c r="M7" s="293" t="n">
        <f aca="false">IFERROR(IF(L7=0,"",IF(AND(L7&gt;0,OR(J7=0,K7=0)),L7,L7/2)),"")</f>
        <v>13</v>
      </c>
      <c r="N7" s="294"/>
      <c r="O7" s="291" t="n">
        <v>6</v>
      </c>
      <c r="P7" s="295" t="n">
        <f aca="false">IF(SUM(N7:O7)=0,"",SUM(N7:O7))</f>
        <v>6</v>
      </c>
      <c r="Q7" s="294" t="n">
        <v>11</v>
      </c>
      <c r="R7" s="291" t="n">
        <v>22</v>
      </c>
      <c r="S7" s="292" t="n">
        <f aca="false">IF(SUM(Q7:R7)=0,"",SUM(Q7:R7))</f>
        <v>33</v>
      </c>
      <c r="T7" s="293" t="n">
        <f aca="false">IFERROR(IF(S7=0,"",IF(AND(S7&gt;0,OR(Q7=0,R7=0)),S7,S7/2)),"")</f>
        <v>16.5</v>
      </c>
      <c r="U7" s="294"/>
      <c r="V7" s="291" t="n">
        <v>1</v>
      </c>
      <c r="W7" s="295" t="n">
        <f aca="false">IF(SUM(U7:V7)=0,"",SUM(U7:V7))</f>
        <v>1</v>
      </c>
      <c r="X7" s="294" t="n">
        <v>14</v>
      </c>
      <c r="Y7" s="291" t="n">
        <v>8</v>
      </c>
      <c r="Z7" s="292" t="n">
        <f aca="false">IF(SUM(X7:Y7)=0,"",SUM(X7:Y7))</f>
        <v>22</v>
      </c>
      <c r="AA7" s="293" t="n">
        <f aca="false">IFERROR(IF(Z7=0,"",IF(AND(Z7&gt;0,OR(X7=0,Y7=0)),Z7,Z7/2)),"")</f>
        <v>11</v>
      </c>
      <c r="AB7" s="294"/>
      <c r="AC7" s="291" t="n">
        <v>2</v>
      </c>
      <c r="AD7" s="295" t="n">
        <f aca="false">IF(SUM(AB7:AC7)=0,"",SUM(AB7:AC7))</f>
        <v>2</v>
      </c>
    </row>
    <row r="8" customFormat="false" ht="16.5" hidden="false" customHeight="false" outlineLevel="0" collapsed="false">
      <c r="A8" s="58" t="s">
        <v>400</v>
      </c>
      <c r="B8" s="58" t="s">
        <v>154</v>
      </c>
      <c r="C8" s="58" t="s">
        <v>150</v>
      </c>
      <c r="D8" s="58" t="s">
        <v>405</v>
      </c>
      <c r="E8" s="58"/>
      <c r="F8" s="58"/>
      <c r="G8" s="58" t="n">
        <v>3</v>
      </c>
      <c r="H8" s="58"/>
      <c r="I8" s="58" t="n">
        <f aca="false">IF(SUM(G8:H8)=0,"",SUM(G8:H8))</f>
        <v>3</v>
      </c>
      <c r="J8" s="58" t="n">
        <v>4</v>
      </c>
      <c r="K8" s="291" t="n">
        <v>18</v>
      </c>
      <c r="L8" s="292" t="n">
        <f aca="false">IF(SUM(J8:K8)=0,"",SUM(J8:K8))</f>
        <v>22</v>
      </c>
      <c r="M8" s="293" t="n">
        <f aca="false">IFERROR(IF(L8=0,"",IF(AND(L8&gt;0,OR(J8=0,K8=0)),L8,L8/2)),"")</f>
        <v>11</v>
      </c>
      <c r="N8" s="294"/>
      <c r="O8" s="291" t="n">
        <v>8</v>
      </c>
      <c r="P8" s="295" t="n">
        <f aca="false">IF(SUM(N8:O8)=0,"",SUM(N8:O8))</f>
        <v>8</v>
      </c>
      <c r="Q8" s="294" t="n">
        <v>6</v>
      </c>
      <c r="R8" s="291" t="n">
        <v>4</v>
      </c>
      <c r="S8" s="292" t="n">
        <f aca="false">IF(SUM(Q8:R8)=0,"",SUM(Q8:R8))</f>
        <v>10</v>
      </c>
      <c r="T8" s="293" t="n">
        <f aca="false">IFERROR(IF(S8=0,"",IF(AND(S8&gt;0,OR(Q8=0,R8=0)),S8,S8/2)),"")</f>
        <v>5</v>
      </c>
      <c r="U8" s="294"/>
      <c r="V8" s="291"/>
      <c r="W8" s="295" t="str">
        <f aca="false">IF(SUM(U8:V8)=0,"",SUM(U8:V8))</f>
        <v/>
      </c>
      <c r="X8" s="294" t="n">
        <v>4</v>
      </c>
      <c r="Y8" s="291" t="n">
        <v>8</v>
      </c>
      <c r="Z8" s="292" t="n">
        <f aca="false">IF(SUM(X8:Y8)=0,"",SUM(X8:Y8))</f>
        <v>12</v>
      </c>
      <c r="AA8" s="293" t="n">
        <f aca="false">IFERROR(IF(Z8=0,"",IF(AND(Z8&gt;0,OR(X8=0,Y8=0)),Z8,Z8/2)),"")</f>
        <v>6</v>
      </c>
      <c r="AB8" s="294"/>
      <c r="AC8" s="291"/>
      <c r="AD8" s="295" t="str">
        <f aca="false">IF(SUM(AB8:AC8)=0,"",SUM(AB8:AC8))</f>
        <v/>
      </c>
    </row>
    <row r="9" customFormat="false" ht="16.5" hidden="false" customHeight="false" outlineLevel="0" collapsed="false">
      <c r="A9" s="58"/>
      <c r="B9" s="58"/>
      <c r="C9" s="58"/>
      <c r="D9" s="58"/>
      <c r="E9" s="58"/>
      <c r="F9" s="58"/>
      <c r="G9" s="58"/>
      <c r="H9" s="58"/>
      <c r="I9" s="58" t="str">
        <f aca="false">IF(SUM(G9:H9)=0,"",SUM(G9:H9))</f>
        <v/>
      </c>
      <c r="J9" s="58"/>
      <c r="K9" s="291"/>
      <c r="L9" s="292" t="str">
        <f aca="false">IF(SUM(J9:K9)=0,"",SUM(J9:K9))</f>
        <v/>
      </c>
      <c r="M9" s="293" t="str">
        <f aca="false">IFERROR(IF(L9=0,"",IF(AND(L9&gt;0,OR(J9=0,K9=0)),L9,L9/2)),"")</f>
        <v/>
      </c>
      <c r="N9" s="294"/>
      <c r="O9" s="291"/>
      <c r="P9" s="295" t="str">
        <f aca="false">IF(SUM(N9:O9)=0,"",SUM(N9:O9))</f>
        <v/>
      </c>
      <c r="Q9" s="294"/>
      <c r="R9" s="291"/>
      <c r="S9" s="292" t="str">
        <f aca="false">IF(SUM(Q9:R9)=0,"",SUM(Q9:R9))</f>
        <v/>
      </c>
      <c r="T9" s="293" t="str">
        <f aca="false">IFERROR(IF(S9=0,"",IF(AND(S9&gt;0,OR(Q9=0,R9=0)),S9,S9/2)),"")</f>
        <v/>
      </c>
      <c r="U9" s="294"/>
      <c r="V9" s="291"/>
      <c r="W9" s="295" t="str">
        <f aca="false">IF(SUM(U9:V9)=0,"",SUM(U9:V9))</f>
        <v/>
      </c>
      <c r="X9" s="294" t="n">
        <v>5</v>
      </c>
      <c r="Y9" s="291"/>
      <c r="Z9" s="292" t="n">
        <f aca="false">IF(SUM(X9:Y9)=0,"",SUM(X9:Y9))</f>
        <v>5</v>
      </c>
      <c r="AA9" s="293" t="n">
        <f aca="false">IFERROR(IF(Z9=0,"",IF(AND(Z9&gt;0,OR(X9=0,Y9=0)),Z9,Z9/2)),"")</f>
        <v>5</v>
      </c>
      <c r="AB9" s="294"/>
      <c r="AC9" s="291"/>
      <c r="AD9" s="295" t="str">
        <f aca="false">IF(SUM(AB9:AC9)=0,"",SUM(AB9:AC9))</f>
        <v/>
      </c>
    </row>
    <row r="10" customFormat="false" ht="16.5" hidden="false" customHeight="false" outlineLevel="0" collapsed="false">
      <c r="A10" s="58"/>
      <c r="B10" s="58"/>
      <c r="C10" s="58"/>
      <c r="D10" s="58"/>
      <c r="E10" s="58"/>
      <c r="F10" s="58"/>
      <c r="G10" s="58"/>
      <c r="H10" s="58"/>
      <c r="I10" s="58" t="str">
        <f aca="false">IF(SUM(G10:H10)=0,"",SUM(G10:H10))</f>
        <v/>
      </c>
      <c r="J10" s="58"/>
      <c r="K10" s="291"/>
      <c r="L10" s="292" t="str">
        <f aca="false">IF(SUM(J10:K10)=0,"",SUM(J10:K10))</f>
        <v/>
      </c>
      <c r="M10" s="293" t="str">
        <f aca="false">IFERROR(IF(L10=0,"",IF(AND(L10&gt;0,OR(J10=0,K10=0)),L10,L10/2)),"")</f>
        <v/>
      </c>
      <c r="N10" s="294"/>
      <c r="O10" s="291"/>
      <c r="P10" s="295" t="str">
        <f aca="false">IF(SUM(N10:O10)=0,"",SUM(N10:O10))</f>
        <v/>
      </c>
      <c r="Q10" s="294"/>
      <c r="R10" s="291"/>
      <c r="S10" s="292" t="str">
        <f aca="false">IF(SUM(Q10:R10)=0,"",SUM(Q10:R10))</f>
        <v/>
      </c>
      <c r="T10" s="293" t="str">
        <f aca="false">IFERROR(IF(S10=0,"",IF(AND(S10&gt;0,OR(Q10=0,R10=0)),S10,S10/2)),"")</f>
        <v/>
      </c>
      <c r="U10" s="294"/>
      <c r="V10" s="291"/>
      <c r="W10" s="295" t="str">
        <f aca="false">IF(SUM(U10:V10)=0,"",SUM(U10:V10))</f>
        <v/>
      </c>
      <c r="X10" s="294"/>
      <c r="Y10" s="291"/>
      <c r="Z10" s="292" t="str">
        <f aca="false">IF(SUM(X10:Y10)=0,"",SUM(X10:Y10))</f>
        <v/>
      </c>
      <c r="AA10" s="293" t="str">
        <f aca="false">IFERROR(IF(Z10=0,"",IF(AND(Z10&gt;0,OR(X10=0,Y10=0)),Z10,Z10/2)),"")</f>
        <v/>
      </c>
      <c r="AB10" s="294"/>
      <c r="AC10" s="291"/>
      <c r="AD10" s="295" t="str">
        <f aca="false">IF(SUM(AB10:AC10)=0,"",SUM(AB10:AC10))</f>
        <v/>
      </c>
    </row>
    <row r="11" customFormat="false" ht="16.5" hidden="false" customHeight="false" outlineLevel="0" collapsed="false">
      <c r="A11" s="58"/>
      <c r="B11" s="58"/>
      <c r="C11" s="58"/>
      <c r="D11" s="58"/>
      <c r="E11" s="58"/>
      <c r="F11" s="58"/>
      <c r="G11" s="58"/>
      <c r="H11" s="58"/>
      <c r="I11" s="58" t="str">
        <f aca="false">IF(SUM(G11:H11)=0,"",SUM(G11:H11))</f>
        <v/>
      </c>
      <c r="J11" s="58"/>
      <c r="K11" s="291"/>
      <c r="L11" s="292" t="str">
        <f aca="false">IF(SUM(J11:K11)=0,"",SUM(J11:K11))</f>
        <v/>
      </c>
      <c r="M11" s="293" t="str">
        <f aca="false">IFERROR(IF(L11=0,"",IF(AND(L11&gt;0,OR(J11=0,K11=0)),L11,L11/2)),"")</f>
        <v/>
      </c>
      <c r="N11" s="294"/>
      <c r="O11" s="291"/>
      <c r="P11" s="295" t="str">
        <f aca="false">IF(SUM(N11:O11)=0,"",SUM(N11:O11))</f>
        <v/>
      </c>
      <c r="Q11" s="294"/>
      <c r="R11" s="291"/>
      <c r="S11" s="292" t="str">
        <f aca="false">IF(SUM(Q11:R11)=0,"",SUM(Q11:R11))</f>
        <v/>
      </c>
      <c r="T11" s="293" t="str">
        <f aca="false">IFERROR(IF(S11=0,"",IF(AND(S11&gt;0,OR(Q11=0,R11=0)),S11,S11/2)),"")</f>
        <v/>
      </c>
      <c r="U11" s="294"/>
      <c r="V11" s="291"/>
      <c r="W11" s="295" t="str">
        <f aca="false">IF(SUM(U11:V11)=0,"",SUM(U11:V11))</f>
        <v/>
      </c>
      <c r="X11" s="294"/>
      <c r="Y11" s="291"/>
      <c r="Z11" s="292" t="str">
        <f aca="false">IF(SUM(X11:Y11)=0,"",SUM(X11:Y11))</f>
        <v/>
      </c>
      <c r="AA11" s="293" t="str">
        <f aca="false">IFERROR(IF(Z11=0,"",IF(AND(Z11&gt;0,OR(X11=0,Y11=0)),Z11,Z11/2)),"")</f>
        <v/>
      </c>
      <c r="AB11" s="294"/>
      <c r="AC11" s="291"/>
      <c r="AD11" s="295" t="str">
        <f aca="false">IF(SUM(AB11:AC11)=0,"",SUM(AB11:AC11))</f>
        <v/>
      </c>
    </row>
    <row r="12" customFormat="false" ht="16.5" hidden="false" customHeight="false" outlineLevel="0" collapsed="false">
      <c r="A12" s="58"/>
      <c r="B12" s="58"/>
      <c r="C12" s="58"/>
      <c r="D12" s="58"/>
      <c r="E12" s="58"/>
      <c r="F12" s="58"/>
      <c r="G12" s="58"/>
      <c r="H12" s="58"/>
      <c r="I12" s="58" t="str">
        <f aca="false">IF(SUM(G12:H12)=0,"",SUM(G12:H12))</f>
        <v/>
      </c>
      <c r="J12" s="58"/>
      <c r="K12" s="291"/>
      <c r="L12" s="292" t="str">
        <f aca="false">IF(SUM(J12:K12)=0,"",SUM(J12:K12))</f>
        <v/>
      </c>
      <c r="M12" s="293" t="str">
        <f aca="false">IFERROR(IF(L12=0,"",IF(AND(L12&gt;0,OR(J12=0,K12=0)),L12,L12/2)),"")</f>
        <v/>
      </c>
      <c r="N12" s="294"/>
      <c r="O12" s="291"/>
      <c r="P12" s="295" t="str">
        <f aca="false">IF(SUM(N12:O12)=0,"",SUM(N12:O12))</f>
        <v/>
      </c>
      <c r="Q12" s="294"/>
      <c r="R12" s="291"/>
      <c r="S12" s="292" t="str">
        <f aca="false">IF(SUM(Q12:R12)=0,"",SUM(Q12:R12))</f>
        <v/>
      </c>
      <c r="T12" s="293" t="str">
        <f aca="false">IFERROR(IF(S12=0,"",IF(AND(S12&gt;0,OR(Q12=0,R12=0)),S12,S12/2)),"")</f>
        <v/>
      </c>
      <c r="U12" s="294"/>
      <c r="V12" s="291"/>
      <c r="W12" s="295" t="str">
        <f aca="false">IF(SUM(U12:V12)=0,"",SUM(U12:V12))</f>
        <v/>
      </c>
      <c r="X12" s="294"/>
      <c r="Y12" s="291"/>
      <c r="Z12" s="292" t="str">
        <f aca="false">IF(SUM(X12:Y12)=0,"",SUM(X12:Y12))</f>
        <v/>
      </c>
      <c r="AA12" s="293" t="str">
        <f aca="false">IFERROR(IF(Z12=0,"",IF(AND(Z12&gt;0,OR(X12=0,Y12=0)),Z12,Z12/2)),"")</f>
        <v/>
      </c>
      <c r="AB12" s="294"/>
      <c r="AC12" s="291"/>
      <c r="AD12" s="295" t="str">
        <f aca="false">IF(SUM(AB12:AC12)=0,"",SUM(AB12:AC12))</f>
        <v/>
      </c>
    </row>
    <row r="13" customFormat="false" ht="16.5" hidden="false" customHeight="false" outlineLevel="0" collapsed="false">
      <c r="A13" s="58"/>
      <c r="B13" s="58"/>
      <c r="C13" s="58"/>
      <c r="D13" s="58"/>
      <c r="E13" s="58"/>
      <c r="F13" s="58"/>
      <c r="G13" s="58"/>
      <c r="H13" s="58"/>
      <c r="I13" s="58" t="str">
        <f aca="false">IF(SUM(G13:H13)=0,"",SUM(G13:H13))</f>
        <v/>
      </c>
      <c r="J13" s="58"/>
      <c r="K13" s="291"/>
      <c r="L13" s="292" t="str">
        <f aca="false">IF(SUM(J13:K13)=0,"",SUM(J13:K13))</f>
        <v/>
      </c>
      <c r="M13" s="293" t="str">
        <f aca="false">IFERROR(IF(L13=0,"",IF(AND(L13&gt;0,OR(J13=0,K13=0)),L13,L13/2)),"")</f>
        <v/>
      </c>
      <c r="N13" s="294"/>
      <c r="O13" s="291"/>
      <c r="P13" s="295" t="str">
        <f aca="false">IF(SUM(N13:O13)=0,"",SUM(N13:O13))</f>
        <v/>
      </c>
      <c r="Q13" s="294"/>
      <c r="R13" s="291"/>
      <c r="S13" s="292" t="str">
        <f aca="false">IF(SUM(Q13:R13)=0,"",SUM(Q13:R13))</f>
        <v/>
      </c>
      <c r="T13" s="293" t="str">
        <f aca="false">IFERROR(IF(S13=0,"",IF(AND(S13&gt;0,OR(Q13=0,R13=0)),S13,S13/2)),"")</f>
        <v/>
      </c>
      <c r="U13" s="294"/>
      <c r="V13" s="291"/>
      <c r="W13" s="295" t="str">
        <f aca="false">IF(SUM(U13:V13)=0,"",SUM(U13:V13))</f>
        <v/>
      </c>
      <c r="X13" s="294"/>
      <c r="Y13" s="291"/>
      <c r="Z13" s="292" t="str">
        <f aca="false">IF(SUM(X13:Y13)=0,"",SUM(X13:Y13))</f>
        <v/>
      </c>
      <c r="AA13" s="293" t="str">
        <f aca="false">IFERROR(IF(Z13=0,"",IF(AND(Z13&gt;0,OR(X13=0,Y13=0)),Z13,Z13/2)),"")</f>
        <v/>
      </c>
      <c r="AB13" s="294"/>
      <c r="AC13" s="291"/>
      <c r="AD13" s="295" t="str">
        <f aca="false">IF(SUM(AB13:AC13)=0,"",SUM(AB13:AC13))</f>
        <v/>
      </c>
    </row>
    <row r="14" customFormat="false" ht="16.5" hidden="false" customHeight="false" outlineLevel="0" collapsed="false">
      <c r="A14" s="58"/>
      <c r="B14" s="58"/>
      <c r="C14" s="58"/>
      <c r="D14" s="58"/>
      <c r="E14" s="58"/>
      <c r="F14" s="58"/>
      <c r="G14" s="58"/>
      <c r="H14" s="58"/>
      <c r="I14" s="58" t="str">
        <f aca="false">IF(SUM(G14:H14)=0,"",SUM(G14:H14))</f>
        <v/>
      </c>
      <c r="J14" s="58"/>
      <c r="K14" s="291"/>
      <c r="L14" s="292" t="str">
        <f aca="false">IF(SUM(J14:K14)=0,"",SUM(J14:K14))</f>
        <v/>
      </c>
      <c r="M14" s="293" t="str">
        <f aca="false">IFERROR(IF(L14=0,"",IF(AND(L14&gt;0,OR(J14=0,K14=0)),L14,L14/2)),"")</f>
        <v/>
      </c>
      <c r="N14" s="294"/>
      <c r="O14" s="291"/>
      <c r="P14" s="295" t="str">
        <f aca="false">IF(SUM(N14:O14)=0,"",SUM(N14:O14))</f>
        <v/>
      </c>
      <c r="Q14" s="294"/>
      <c r="R14" s="291"/>
      <c r="S14" s="292" t="str">
        <f aca="false">IF(SUM(Q14:R14)=0,"",SUM(Q14:R14))</f>
        <v/>
      </c>
      <c r="T14" s="293" t="str">
        <f aca="false">IFERROR(IF(S14=0,"",IF(AND(S14&gt;0,OR(Q14=0,R14=0)),S14,S14/2)),"")</f>
        <v/>
      </c>
      <c r="U14" s="294"/>
      <c r="V14" s="291"/>
      <c r="W14" s="295" t="str">
        <f aca="false">IF(SUM(U14:V14)=0,"",SUM(U14:V14))</f>
        <v/>
      </c>
      <c r="X14" s="294"/>
      <c r="Y14" s="291"/>
      <c r="Z14" s="292" t="str">
        <f aca="false">IF(SUM(X14:Y14)=0,"",SUM(X14:Y14))</f>
        <v/>
      </c>
      <c r="AA14" s="293" t="str">
        <f aca="false">IFERROR(IF(Z14=0,"",IF(AND(Z14&gt;0,OR(X14=0,Y14=0)),Z14,Z14/2)),"")</f>
        <v/>
      </c>
      <c r="AB14" s="294"/>
      <c r="AC14" s="291"/>
      <c r="AD14" s="295" t="str">
        <f aca="false">IF(SUM(AB14:AC14)=0,"",SUM(AB14:AC14))</f>
        <v/>
      </c>
    </row>
    <row r="15" customFormat="false" ht="16.5" hidden="false" customHeight="false" outlineLevel="0" collapsed="false">
      <c r="A15" s="58"/>
      <c r="B15" s="58"/>
      <c r="C15" s="58"/>
      <c r="D15" s="58"/>
      <c r="E15" s="58"/>
      <c r="F15" s="58"/>
      <c r="G15" s="58"/>
      <c r="H15" s="58"/>
      <c r="I15" s="58" t="str">
        <f aca="false">IF(SUM(G15:H15)=0,"",SUM(G15:H15))</f>
        <v/>
      </c>
      <c r="J15" s="58"/>
      <c r="K15" s="291"/>
      <c r="L15" s="292" t="str">
        <f aca="false">IF(SUM(J15:K15)=0,"",SUM(J15:K15))</f>
        <v/>
      </c>
      <c r="M15" s="293" t="str">
        <f aca="false">IFERROR(IF(L15=0,"",IF(AND(L15&gt;0,OR(J15=0,K15=0)),L15,L15/2)),"")</f>
        <v/>
      </c>
      <c r="N15" s="294"/>
      <c r="O15" s="291"/>
      <c r="P15" s="295" t="str">
        <f aca="false">IF(SUM(N15:O15)=0,"",SUM(N15:O15))</f>
        <v/>
      </c>
      <c r="Q15" s="294"/>
      <c r="R15" s="291"/>
      <c r="S15" s="292" t="str">
        <f aca="false">IF(SUM(Q15:R15)=0,"",SUM(Q15:R15))</f>
        <v/>
      </c>
      <c r="T15" s="293" t="str">
        <f aca="false">IFERROR(IF(S15=0,"",IF(AND(S15&gt;0,OR(Q15=0,R15=0)),S15,S15/2)),"")</f>
        <v/>
      </c>
      <c r="U15" s="294"/>
      <c r="V15" s="291"/>
      <c r="W15" s="295" t="str">
        <f aca="false">IF(SUM(U15:V15)=0,"",SUM(U15:V15))</f>
        <v/>
      </c>
      <c r="X15" s="294"/>
      <c r="Y15" s="291"/>
      <c r="Z15" s="292" t="str">
        <f aca="false">IF(SUM(X15:Y15)=0,"",SUM(X15:Y15))</f>
        <v/>
      </c>
      <c r="AA15" s="293" t="str">
        <f aca="false">IFERROR(IF(Z15=0,"",IF(AND(Z15&gt;0,OR(X15=0,Y15=0)),Z15,Z15/2)),"")</f>
        <v/>
      </c>
      <c r="AB15" s="294"/>
      <c r="AC15" s="291"/>
      <c r="AD15" s="295" t="str">
        <f aca="false">IF(SUM(AB15:AC15)=0,"",SUM(AB15:AC15))</f>
        <v/>
      </c>
    </row>
    <row r="16" customFormat="false" ht="16.5" hidden="false" customHeight="false" outlineLevel="0" collapsed="false">
      <c r="A16" s="58"/>
      <c r="B16" s="58"/>
      <c r="C16" s="58"/>
      <c r="D16" s="58"/>
      <c r="E16" s="58"/>
      <c r="F16" s="58"/>
      <c r="G16" s="58"/>
      <c r="H16" s="58"/>
      <c r="I16" s="58" t="str">
        <f aca="false">IF(SUM(G16:H16)=0,"",SUM(G16:H16))</f>
        <v/>
      </c>
      <c r="J16" s="58"/>
      <c r="K16" s="291"/>
      <c r="L16" s="292" t="str">
        <f aca="false">IF(SUM(J16:K16)=0,"",SUM(J16:K16))</f>
        <v/>
      </c>
      <c r="M16" s="293" t="str">
        <f aca="false">IFERROR(IF(L16=0,"",IF(AND(L16&gt;0,OR(J16=0,K16=0)),L16,L16/2)),"")</f>
        <v/>
      </c>
      <c r="N16" s="294"/>
      <c r="O16" s="291"/>
      <c r="P16" s="295" t="str">
        <f aca="false">IF(SUM(N16:O16)=0,"",SUM(N16:O16))</f>
        <v/>
      </c>
      <c r="Q16" s="294"/>
      <c r="R16" s="291"/>
      <c r="S16" s="292" t="str">
        <f aca="false">IF(SUM(Q16:R16)=0,"",SUM(Q16:R16))</f>
        <v/>
      </c>
      <c r="T16" s="293" t="str">
        <f aca="false">IFERROR(IF(S16=0,"",IF(AND(S16&gt;0,OR(Q16=0,R16=0)),S16,S16/2)),"")</f>
        <v/>
      </c>
      <c r="U16" s="294"/>
      <c r="V16" s="291"/>
      <c r="W16" s="295" t="str">
        <f aca="false">IF(SUM(U16:V16)=0,"",SUM(U16:V16))</f>
        <v/>
      </c>
      <c r="X16" s="294"/>
      <c r="Y16" s="291"/>
      <c r="Z16" s="292" t="str">
        <f aca="false">IF(SUM(X16:Y16)=0,"",SUM(X16:Y16))</f>
        <v/>
      </c>
      <c r="AA16" s="293" t="str">
        <f aca="false">IFERROR(IF(Z16=0,"",IF(AND(Z16&gt;0,OR(X16=0,Y16=0)),Z16,Z16/2)),"")</f>
        <v/>
      </c>
      <c r="AB16" s="294"/>
      <c r="AC16" s="291"/>
      <c r="AD16" s="295" t="str">
        <f aca="false">IF(SUM(AB16:AC16)=0,"",SUM(AB16:AC16))</f>
        <v/>
      </c>
    </row>
    <row r="17" customFormat="false" ht="16.5" hidden="false" customHeight="false" outlineLevel="0" collapsed="false">
      <c r="A17" s="58"/>
      <c r="B17" s="58"/>
      <c r="C17" s="58"/>
      <c r="D17" s="58"/>
      <c r="E17" s="58"/>
      <c r="F17" s="58"/>
      <c r="G17" s="58"/>
      <c r="H17" s="58"/>
      <c r="I17" s="58" t="str">
        <f aca="false">IF(SUM(G17:H17)=0,"",SUM(G17:H17))</f>
        <v/>
      </c>
      <c r="J17" s="58"/>
      <c r="K17" s="291"/>
      <c r="L17" s="292" t="str">
        <f aca="false">IF(SUM(J17:K17)=0,"",SUM(J17:K17))</f>
        <v/>
      </c>
      <c r="M17" s="293" t="str">
        <f aca="false">IFERROR(IF(L17=0,"",IF(AND(L17&gt;0,OR(J17=0,K17=0)),L17,L17/2)),"")</f>
        <v/>
      </c>
      <c r="N17" s="294"/>
      <c r="O17" s="291"/>
      <c r="P17" s="295" t="str">
        <f aca="false">IF(SUM(N17:O17)=0,"",SUM(N17:O17))</f>
        <v/>
      </c>
      <c r="Q17" s="294"/>
      <c r="R17" s="291"/>
      <c r="S17" s="292" t="str">
        <f aca="false">IF(SUM(Q17:R17)=0,"",SUM(Q17:R17))</f>
        <v/>
      </c>
      <c r="T17" s="293" t="str">
        <f aca="false">IFERROR(IF(S17=0,"",IF(AND(S17&gt;0,OR(Q17=0,R17=0)),S17,S17/2)),"")</f>
        <v/>
      </c>
      <c r="U17" s="294"/>
      <c r="V17" s="291"/>
      <c r="W17" s="295" t="str">
        <f aca="false">IF(SUM(U17:V17)=0,"",SUM(U17:V17))</f>
        <v/>
      </c>
      <c r="X17" s="294"/>
      <c r="Y17" s="291"/>
      <c r="Z17" s="292" t="str">
        <f aca="false">IF(SUM(X17:Y17)=0,"",SUM(X17:Y17))</f>
        <v/>
      </c>
      <c r="AA17" s="293" t="str">
        <f aca="false">IFERROR(IF(Z17=0,"",IF(AND(Z17&gt;0,OR(X17=0,Y17=0)),Z17,Z17/2)),"")</f>
        <v/>
      </c>
      <c r="AB17" s="294"/>
      <c r="AC17" s="291"/>
      <c r="AD17" s="295" t="str">
        <f aca="false">IF(SUM(AB17:AC17)=0,"",SUM(AB17:AC17))</f>
        <v/>
      </c>
    </row>
    <row r="18" customFormat="false" ht="16.5" hidden="false" customHeight="false" outlineLevel="0" collapsed="false">
      <c r="A18" s="58"/>
      <c r="B18" s="58"/>
      <c r="C18" s="58"/>
      <c r="D18" s="58"/>
      <c r="E18" s="58"/>
      <c r="F18" s="58"/>
      <c r="G18" s="58"/>
      <c r="H18" s="58"/>
      <c r="I18" s="58" t="str">
        <f aca="false">IF(SUM(G18:H18)=0,"",SUM(G18:H18))</f>
        <v/>
      </c>
      <c r="J18" s="58"/>
      <c r="K18" s="291"/>
      <c r="L18" s="292" t="str">
        <f aca="false">IF(SUM(J18:K18)=0,"",SUM(J18:K18))</f>
        <v/>
      </c>
      <c r="M18" s="293" t="str">
        <f aca="false">IFERROR(IF(L18=0,"",IF(AND(L18&gt;0,OR(J18=0,K18=0)),L18,L18/2)),"")</f>
        <v/>
      </c>
      <c r="N18" s="294"/>
      <c r="O18" s="291"/>
      <c r="P18" s="295" t="str">
        <f aca="false">IF(SUM(N18:O18)=0,"",SUM(N18:O18))</f>
        <v/>
      </c>
      <c r="Q18" s="294"/>
      <c r="R18" s="291"/>
      <c r="S18" s="292" t="str">
        <f aca="false">IF(SUM(Q18:R18)=0,"",SUM(Q18:R18))</f>
        <v/>
      </c>
      <c r="T18" s="293" t="str">
        <f aca="false">IFERROR(IF(S18=0,"",IF(AND(S18&gt;0,OR(Q18=0,R18=0)),S18,S18/2)),"")</f>
        <v/>
      </c>
      <c r="U18" s="294"/>
      <c r="V18" s="291"/>
      <c r="W18" s="295" t="str">
        <f aca="false">IF(SUM(U18:V18)=0,"",SUM(U18:V18))</f>
        <v/>
      </c>
      <c r="X18" s="294"/>
      <c r="Y18" s="291"/>
      <c r="Z18" s="292" t="str">
        <f aca="false">IF(SUM(X18:Y18)=0,"",SUM(X18:Y18))</f>
        <v/>
      </c>
      <c r="AA18" s="293" t="str">
        <f aca="false">IFERROR(IF(Z18=0,"",IF(AND(Z18&gt;0,OR(X18=0,Y18=0)),Z18,Z18/2)),"")</f>
        <v/>
      </c>
      <c r="AB18" s="294"/>
      <c r="AC18" s="291"/>
      <c r="AD18" s="295" t="str">
        <f aca="false">IF(SUM(AB18:AC18)=0,"",SUM(AB18:AC18))</f>
        <v/>
      </c>
    </row>
    <row r="19" customFormat="false" ht="16.5" hidden="false" customHeight="false" outlineLevel="0" collapsed="false">
      <c r="A19" s="58"/>
      <c r="B19" s="58"/>
      <c r="C19" s="58"/>
      <c r="D19" s="58"/>
      <c r="E19" s="58"/>
      <c r="F19" s="58"/>
      <c r="G19" s="58"/>
      <c r="H19" s="58"/>
      <c r="I19" s="58" t="str">
        <f aca="false">IF(SUM(G19:H19)=0,"",SUM(G19:H19))</f>
        <v/>
      </c>
      <c r="J19" s="58"/>
      <c r="K19" s="291"/>
      <c r="L19" s="292" t="str">
        <f aca="false">IF(SUM(J19:K19)=0,"",SUM(J19:K19))</f>
        <v/>
      </c>
      <c r="M19" s="293" t="str">
        <f aca="false">IFERROR(IF(L19=0,"",IF(AND(L19&gt;0,OR(J19=0,K19=0)),L19,L19/2)),"")</f>
        <v/>
      </c>
      <c r="N19" s="294"/>
      <c r="O19" s="291"/>
      <c r="P19" s="295" t="str">
        <f aca="false">IF(SUM(N19:O19)=0,"",SUM(N19:O19))</f>
        <v/>
      </c>
      <c r="Q19" s="294"/>
      <c r="R19" s="291"/>
      <c r="S19" s="292" t="str">
        <f aca="false">IF(SUM(Q19:R19)=0,"",SUM(Q19:R19))</f>
        <v/>
      </c>
      <c r="T19" s="293" t="str">
        <f aca="false">IFERROR(IF(S19=0,"",IF(AND(S19&gt;0,OR(Q19=0,R19=0)),S19,S19/2)),"")</f>
        <v/>
      </c>
      <c r="U19" s="294"/>
      <c r="V19" s="291"/>
      <c r="W19" s="295" t="str">
        <f aca="false">IF(SUM(U19:V19)=0,"",SUM(U19:V19))</f>
        <v/>
      </c>
      <c r="X19" s="294"/>
      <c r="Y19" s="291"/>
      <c r="Z19" s="292" t="str">
        <f aca="false">IF(SUM(X19:Y19)=0,"",SUM(X19:Y19))</f>
        <v/>
      </c>
      <c r="AA19" s="293" t="str">
        <f aca="false">IFERROR(IF(Z19=0,"",IF(AND(Z19&gt;0,OR(X19=0,Y19=0)),Z19,Z19/2)),"")</f>
        <v/>
      </c>
      <c r="AB19" s="294"/>
      <c r="AC19" s="291"/>
      <c r="AD19" s="295" t="str">
        <f aca="false">IF(SUM(AB19:AC19)=0,"",SUM(AB19:AC19))</f>
        <v/>
      </c>
    </row>
    <row r="20" customFormat="false" ht="16.5" hidden="false" customHeight="false" outlineLevel="0" collapsed="false">
      <c r="A20" s="58"/>
      <c r="B20" s="58"/>
      <c r="C20" s="58"/>
      <c r="D20" s="58"/>
      <c r="E20" s="58"/>
      <c r="F20" s="58"/>
      <c r="G20" s="58"/>
      <c r="H20" s="58"/>
      <c r="I20" s="58" t="str">
        <f aca="false">IF(SUM(G20:H20)=0,"",SUM(G20:H20))</f>
        <v/>
      </c>
      <c r="J20" s="58"/>
      <c r="K20" s="291"/>
      <c r="L20" s="292" t="str">
        <f aca="false">IF(SUM(J20:K20)=0,"",SUM(J20:K20))</f>
        <v/>
      </c>
      <c r="M20" s="293" t="str">
        <f aca="false">IFERROR(IF(L20=0,"",IF(AND(L20&gt;0,OR(J20=0,K20=0)),L20,L20/2)),"")</f>
        <v/>
      </c>
      <c r="N20" s="294"/>
      <c r="O20" s="291"/>
      <c r="P20" s="295" t="str">
        <f aca="false">IF(SUM(N20:O20)=0,"",SUM(N20:O20))</f>
        <v/>
      </c>
      <c r="Q20" s="294"/>
      <c r="R20" s="291"/>
      <c r="S20" s="292" t="str">
        <f aca="false">IF(SUM(Q20:R20)=0,"",SUM(Q20:R20))</f>
        <v/>
      </c>
      <c r="T20" s="293" t="str">
        <f aca="false">IFERROR(IF(S20=0,"",IF(AND(S20&gt;0,OR(Q20=0,R20=0)),S20,S20/2)),"")</f>
        <v/>
      </c>
      <c r="U20" s="294"/>
      <c r="V20" s="291"/>
      <c r="W20" s="295" t="str">
        <f aca="false">IF(SUM(U20:V20)=0,"",SUM(U20:V20))</f>
        <v/>
      </c>
      <c r="X20" s="294"/>
      <c r="Y20" s="291"/>
      <c r="Z20" s="292" t="str">
        <f aca="false">IF(SUM(X20:Y20)=0,"",SUM(X20:Y20))</f>
        <v/>
      </c>
      <c r="AA20" s="293" t="str">
        <f aca="false">IFERROR(IF(Z20=0,"",IF(AND(Z20&gt;0,OR(X20=0,Y20=0)),Z20,Z20/2)),"")</f>
        <v/>
      </c>
      <c r="AB20" s="294"/>
      <c r="AC20" s="291"/>
      <c r="AD20" s="295" t="str">
        <f aca="false">IF(SUM(AB20:AC20)=0,"",SUM(AB20:AC20))</f>
        <v/>
      </c>
    </row>
    <row r="21" customFormat="false" ht="16.5" hidden="false" customHeight="false" outlineLevel="0" collapsed="false">
      <c r="A21" s="58"/>
      <c r="B21" s="58"/>
      <c r="C21" s="58"/>
      <c r="D21" s="58"/>
      <c r="E21" s="58"/>
      <c r="F21" s="58"/>
      <c r="G21" s="58"/>
      <c r="H21" s="58"/>
      <c r="I21" s="58" t="str">
        <f aca="false">IF(SUM(G21:H21)=0,"",SUM(G21:H21))</f>
        <v/>
      </c>
      <c r="J21" s="58"/>
      <c r="K21" s="291"/>
      <c r="L21" s="292" t="str">
        <f aca="false">IF(SUM(J21:K21)=0,"",SUM(J21:K21))</f>
        <v/>
      </c>
      <c r="M21" s="293" t="str">
        <f aca="false">IFERROR(IF(L21=0,"",IF(AND(L21&gt;0,OR(J21=0,K21=0)),L21,L21/2)),"")</f>
        <v/>
      </c>
      <c r="N21" s="294"/>
      <c r="O21" s="291"/>
      <c r="P21" s="295" t="str">
        <f aca="false">IF(SUM(N21:O21)=0,"",SUM(N21:O21))</f>
        <v/>
      </c>
      <c r="Q21" s="294"/>
      <c r="R21" s="291"/>
      <c r="S21" s="292" t="str">
        <f aca="false">IF(SUM(Q21:R21)=0,"",SUM(Q21:R21))</f>
        <v/>
      </c>
      <c r="T21" s="293" t="str">
        <f aca="false">IFERROR(IF(S21=0,"",IF(AND(S21&gt;0,OR(Q21=0,R21=0)),S21,S21/2)),"")</f>
        <v/>
      </c>
      <c r="U21" s="294"/>
      <c r="V21" s="291"/>
      <c r="W21" s="295" t="str">
        <f aca="false">IF(SUM(U21:V21)=0,"",SUM(U21:V21))</f>
        <v/>
      </c>
      <c r="X21" s="294"/>
      <c r="Y21" s="291"/>
      <c r="Z21" s="292" t="str">
        <f aca="false">IF(SUM(X21:Y21)=0,"",SUM(X21:Y21))</f>
        <v/>
      </c>
      <c r="AA21" s="293" t="str">
        <f aca="false">IFERROR(IF(Z21=0,"",IF(AND(Z21&gt;0,OR(X21=0,Y21=0)),Z21,Z21/2)),"")</f>
        <v/>
      </c>
      <c r="AB21" s="294"/>
      <c r="AC21" s="291"/>
      <c r="AD21" s="295" t="str">
        <f aca="false">IF(SUM(AB21:AC21)=0,"",SUM(AB21:AC21))</f>
        <v/>
      </c>
    </row>
    <row r="22" customFormat="false" ht="16.5" hidden="false" customHeight="false" outlineLevel="0" collapsed="false">
      <c r="A22" s="58"/>
      <c r="B22" s="58"/>
      <c r="C22" s="58"/>
      <c r="D22" s="58"/>
      <c r="E22" s="58"/>
      <c r="F22" s="58"/>
      <c r="G22" s="58"/>
      <c r="H22" s="58"/>
      <c r="I22" s="58" t="str">
        <f aca="false">IF(SUM(G22:H22)=0,"",SUM(G22:H22))</f>
        <v/>
      </c>
      <c r="J22" s="58"/>
      <c r="K22" s="291"/>
      <c r="L22" s="292" t="str">
        <f aca="false">IF(SUM(J22:K22)=0,"",SUM(J22:K22))</f>
        <v/>
      </c>
      <c r="M22" s="293" t="str">
        <f aca="false">IFERROR(IF(L22=0,"",IF(AND(L22&gt;0,OR(J22=0,K22=0)),L22,L22/2)),"")</f>
        <v/>
      </c>
      <c r="N22" s="294"/>
      <c r="O22" s="291"/>
      <c r="P22" s="295" t="str">
        <f aca="false">IF(SUM(N22:O22)=0,"",SUM(N22:O22))</f>
        <v/>
      </c>
      <c r="Q22" s="294"/>
      <c r="R22" s="291"/>
      <c r="S22" s="292" t="str">
        <f aca="false">IF(SUM(Q22:R22)=0,"",SUM(Q22:R22))</f>
        <v/>
      </c>
      <c r="T22" s="293" t="str">
        <f aca="false">IFERROR(IF(S22=0,"",IF(AND(S22&gt;0,OR(Q22=0,R22=0)),S22,S22/2)),"")</f>
        <v/>
      </c>
      <c r="U22" s="294"/>
      <c r="V22" s="291"/>
      <c r="W22" s="295" t="str">
        <f aca="false">IF(SUM(U22:V22)=0,"",SUM(U22:V22))</f>
        <v/>
      </c>
      <c r="X22" s="294"/>
      <c r="Y22" s="291"/>
      <c r="Z22" s="292" t="str">
        <f aca="false">IF(SUM(X22:Y22)=0,"",SUM(X22:Y22))</f>
        <v/>
      </c>
      <c r="AA22" s="293" t="str">
        <f aca="false">IFERROR(IF(Z22=0,"",IF(AND(Z22&gt;0,OR(X22=0,Y22=0)),Z22,Z22/2)),"")</f>
        <v/>
      </c>
      <c r="AB22" s="294"/>
      <c r="AC22" s="291"/>
      <c r="AD22" s="295" t="str">
        <f aca="false">IF(SUM(AB22:AC22)=0,"",SUM(AB22:AC22))</f>
        <v/>
      </c>
    </row>
    <row r="23" customFormat="false" ht="16.5" hidden="false" customHeight="false" outlineLevel="0" collapsed="false">
      <c r="A23" s="58"/>
      <c r="B23" s="58"/>
      <c r="C23" s="58"/>
      <c r="D23" s="58"/>
      <c r="E23" s="58"/>
      <c r="F23" s="58"/>
      <c r="G23" s="58"/>
      <c r="H23" s="58"/>
      <c r="I23" s="58" t="str">
        <f aca="false">IF(SUM(G23:H23)=0,"",SUM(G23:H23))</f>
        <v/>
      </c>
      <c r="J23" s="58"/>
      <c r="K23" s="291"/>
      <c r="L23" s="292" t="str">
        <f aca="false">IF(SUM(J23:K23)=0,"",SUM(J23:K23))</f>
        <v/>
      </c>
      <c r="M23" s="293" t="str">
        <f aca="false">IFERROR(IF(L23=0,"",IF(AND(L23&gt;0,OR(J23=0,K23=0)),L23,L23/2)),"")</f>
        <v/>
      </c>
      <c r="N23" s="294"/>
      <c r="O23" s="291"/>
      <c r="P23" s="295" t="str">
        <f aca="false">IF(SUM(N23:O23)=0,"",SUM(N23:O23))</f>
        <v/>
      </c>
      <c r="Q23" s="294"/>
      <c r="R23" s="291"/>
      <c r="S23" s="292" t="str">
        <f aca="false">IF(SUM(Q23:R23)=0,"",SUM(Q23:R23))</f>
        <v/>
      </c>
      <c r="T23" s="293" t="str">
        <f aca="false">IFERROR(IF(S23=0,"",IF(AND(S23&gt;0,OR(Q23=0,R23=0)),S23,S23/2)),"")</f>
        <v/>
      </c>
      <c r="U23" s="294"/>
      <c r="V23" s="291"/>
      <c r="W23" s="295" t="str">
        <f aca="false">IF(SUM(U23:V23)=0,"",SUM(U23:V23))</f>
        <v/>
      </c>
      <c r="X23" s="294"/>
      <c r="Y23" s="291"/>
      <c r="Z23" s="292" t="str">
        <f aca="false">IF(SUM(X23:Y23)=0,"",SUM(X23:Y23))</f>
        <v/>
      </c>
      <c r="AA23" s="293" t="str">
        <f aca="false">IFERROR(IF(Z23=0,"",IF(AND(Z23&gt;0,OR(X23=0,Y23=0)),Z23,Z23/2)),"")</f>
        <v/>
      </c>
      <c r="AB23" s="294"/>
      <c r="AC23" s="291"/>
      <c r="AD23" s="295" t="str">
        <f aca="false">IF(SUM(AB23:AC23)=0,"",SUM(AB23:AC23))</f>
        <v/>
      </c>
    </row>
    <row r="24" customFormat="false" ht="16.5" hidden="false" customHeight="false" outlineLevel="0" collapsed="false">
      <c r="A24" s="58"/>
      <c r="B24" s="58"/>
      <c r="C24" s="58"/>
      <c r="D24" s="58"/>
      <c r="E24" s="58"/>
      <c r="F24" s="58"/>
      <c r="G24" s="58"/>
      <c r="H24" s="58"/>
      <c r="I24" s="58" t="str">
        <f aca="false">IF(SUM(G24:H24)=0,"",SUM(G24:H24))</f>
        <v/>
      </c>
      <c r="J24" s="58"/>
      <c r="K24" s="291"/>
      <c r="L24" s="292" t="str">
        <f aca="false">IF(SUM(J24:K24)=0,"",SUM(J24:K24))</f>
        <v/>
      </c>
      <c r="M24" s="293" t="str">
        <f aca="false">IFERROR(IF(L24=0,"",IF(AND(L24&gt;0,OR(J24=0,K24=0)),L24,L24/2)),"")</f>
        <v/>
      </c>
      <c r="N24" s="294"/>
      <c r="O24" s="291"/>
      <c r="P24" s="295" t="str">
        <f aca="false">IF(SUM(N24:O24)=0,"",SUM(N24:O24))</f>
        <v/>
      </c>
      <c r="Q24" s="294"/>
      <c r="R24" s="291"/>
      <c r="S24" s="292" t="str">
        <f aca="false">IF(SUM(Q24:R24)=0,"",SUM(Q24:R24))</f>
        <v/>
      </c>
      <c r="T24" s="293" t="str">
        <f aca="false">IFERROR(IF(S24=0,"",IF(AND(S24&gt;0,OR(Q24=0,R24=0)),S24,S24/2)),"")</f>
        <v/>
      </c>
      <c r="U24" s="294"/>
      <c r="V24" s="291"/>
      <c r="W24" s="295" t="str">
        <f aca="false">IF(SUM(U24:V24)=0,"",SUM(U24:V24))</f>
        <v/>
      </c>
      <c r="X24" s="294"/>
      <c r="Y24" s="291"/>
      <c r="Z24" s="292" t="str">
        <f aca="false">IF(SUM(X24:Y24)=0,"",SUM(X24:Y24))</f>
        <v/>
      </c>
      <c r="AA24" s="293" t="str">
        <f aca="false">IFERROR(IF(Z24=0,"",IF(AND(Z24&gt;0,OR(X24=0,Y24=0)),Z24,Z24/2)),"")</f>
        <v/>
      </c>
      <c r="AB24" s="294"/>
      <c r="AC24" s="291"/>
      <c r="AD24" s="295" t="str">
        <f aca="false">IF(SUM(AB24:AC24)=0,"",SUM(AB24:AC24))</f>
        <v/>
      </c>
    </row>
    <row r="25" customFormat="false" ht="16.5" hidden="false" customHeight="false" outlineLevel="0" collapsed="false">
      <c r="A25" s="58"/>
      <c r="B25" s="58"/>
      <c r="C25" s="58"/>
      <c r="D25" s="58"/>
      <c r="E25" s="58"/>
      <c r="F25" s="58"/>
      <c r="G25" s="58"/>
      <c r="H25" s="58"/>
      <c r="I25" s="58" t="str">
        <f aca="false">IF(SUM(G25:H25)=0,"",SUM(G25:H25))</f>
        <v/>
      </c>
      <c r="J25" s="58"/>
      <c r="K25" s="291"/>
      <c r="L25" s="292" t="str">
        <f aca="false">IF(SUM(J25:K25)=0,"",SUM(J25:K25))</f>
        <v/>
      </c>
      <c r="M25" s="293" t="str">
        <f aca="false">IFERROR(IF(L25=0,"",IF(AND(L25&gt;0,OR(J25=0,K25=0)),L25,L25/2)),"")</f>
        <v/>
      </c>
      <c r="N25" s="294"/>
      <c r="O25" s="291"/>
      <c r="P25" s="295" t="str">
        <f aca="false">IF(SUM(N25:O25)=0,"",SUM(N25:O25))</f>
        <v/>
      </c>
      <c r="Q25" s="294"/>
      <c r="R25" s="291"/>
      <c r="S25" s="292" t="str">
        <f aca="false">IF(SUM(Q25:R25)=0,"",SUM(Q25:R25))</f>
        <v/>
      </c>
      <c r="T25" s="293" t="str">
        <f aca="false">IFERROR(IF(S25=0,"",IF(AND(S25&gt;0,OR(Q25=0,R25=0)),S25,S25/2)),"")</f>
        <v/>
      </c>
      <c r="U25" s="294"/>
      <c r="V25" s="291"/>
      <c r="W25" s="295" t="str">
        <f aca="false">IF(SUM(U25:V25)=0,"",SUM(U25:V25))</f>
        <v/>
      </c>
      <c r="X25" s="294"/>
      <c r="Y25" s="291"/>
      <c r="Z25" s="292" t="str">
        <f aca="false">IF(SUM(X25:Y25)=0,"",SUM(X25:Y25))</f>
        <v/>
      </c>
      <c r="AA25" s="293" t="str">
        <f aca="false">IFERROR(IF(Z25=0,"",IF(AND(Z25&gt;0,OR(X25=0,Y25=0)),Z25,Z25/2)),"")</f>
        <v/>
      </c>
      <c r="AB25" s="294"/>
      <c r="AC25" s="291"/>
      <c r="AD25" s="295" t="str">
        <f aca="false">IF(SUM(AB25:AC25)=0,"",SUM(AB25:AC25))</f>
        <v/>
      </c>
    </row>
    <row r="26" customFormat="false" ht="16.5" hidden="false" customHeight="false" outlineLevel="0" collapsed="false">
      <c r="A26" s="58"/>
      <c r="B26" s="58"/>
      <c r="C26" s="58"/>
      <c r="D26" s="58"/>
      <c r="E26" s="58"/>
      <c r="F26" s="58"/>
      <c r="G26" s="58"/>
      <c r="H26" s="58"/>
      <c r="I26" s="58" t="str">
        <f aca="false">IF(SUM(G26:H26)=0,"",SUM(G26:H26))</f>
        <v/>
      </c>
      <c r="J26" s="58"/>
      <c r="K26" s="291"/>
      <c r="L26" s="292" t="str">
        <f aca="false">IF(SUM(J26:K26)=0,"",SUM(J26:K26))</f>
        <v/>
      </c>
      <c r="M26" s="293" t="str">
        <f aca="false">IFERROR(IF(L26=0,"",IF(AND(L26&gt;0,OR(J26=0,K26=0)),L26,L26/2)),"")</f>
        <v/>
      </c>
      <c r="N26" s="294"/>
      <c r="O26" s="291"/>
      <c r="P26" s="295" t="str">
        <f aca="false">IF(SUM(N26:O26)=0,"",SUM(N26:O26))</f>
        <v/>
      </c>
      <c r="Q26" s="294"/>
      <c r="R26" s="291"/>
      <c r="S26" s="292" t="str">
        <f aca="false">IF(SUM(Q26:R26)=0,"",SUM(Q26:R26))</f>
        <v/>
      </c>
      <c r="T26" s="293" t="str">
        <f aca="false">IFERROR(IF(S26=0,"",IF(AND(S26&gt;0,OR(Q26=0,R26=0)),S26,S26/2)),"")</f>
        <v/>
      </c>
      <c r="U26" s="294"/>
      <c r="V26" s="291"/>
      <c r="W26" s="295" t="str">
        <f aca="false">IF(SUM(U26:V26)=0,"",SUM(U26:V26))</f>
        <v/>
      </c>
      <c r="X26" s="294"/>
      <c r="Y26" s="291"/>
      <c r="Z26" s="292" t="str">
        <f aca="false">IF(SUM(X26:Y26)=0,"",SUM(X26:Y26))</f>
        <v/>
      </c>
      <c r="AA26" s="293" t="str">
        <f aca="false">IFERROR(IF(Z26=0,"",IF(AND(Z26&gt;0,OR(X26=0,Y26=0)),Z26,Z26/2)),"")</f>
        <v/>
      </c>
      <c r="AB26" s="294"/>
      <c r="AC26" s="291"/>
      <c r="AD26" s="295" t="str">
        <f aca="false">IF(SUM(AB26:AC26)=0,"",SUM(AB26:AC26))</f>
        <v/>
      </c>
    </row>
    <row r="27" customFormat="false" ht="16.5" hidden="false" customHeight="false" outlineLevel="0" collapsed="false">
      <c r="A27" s="58"/>
      <c r="B27" s="58"/>
      <c r="C27" s="58"/>
      <c r="D27" s="58"/>
      <c r="E27" s="58"/>
      <c r="F27" s="58"/>
      <c r="G27" s="58"/>
      <c r="H27" s="58"/>
      <c r="I27" s="58" t="str">
        <f aca="false">IF(SUM(G27:H27)=0,"",SUM(G27:H27))</f>
        <v/>
      </c>
      <c r="J27" s="58"/>
      <c r="K27" s="291"/>
      <c r="L27" s="292" t="str">
        <f aca="false">IF(SUM(J27:K27)=0,"",SUM(J27:K27))</f>
        <v/>
      </c>
      <c r="M27" s="293" t="str">
        <f aca="false">IFERROR(IF(L27=0,"",IF(AND(L27&gt;0,OR(J27=0,K27=0)),L27,L27/2)),"")</f>
        <v/>
      </c>
      <c r="N27" s="294"/>
      <c r="O27" s="291"/>
      <c r="P27" s="295" t="str">
        <f aca="false">IF(SUM(N27:O27)=0,"",SUM(N27:O27))</f>
        <v/>
      </c>
      <c r="Q27" s="294"/>
      <c r="R27" s="291"/>
      <c r="S27" s="292" t="str">
        <f aca="false">IF(SUM(Q27:R27)=0,"",SUM(Q27:R27))</f>
        <v/>
      </c>
      <c r="T27" s="293" t="str">
        <f aca="false">IFERROR(IF(S27=0,"",IF(AND(S27&gt;0,OR(Q27=0,R27=0)),S27,S27/2)),"")</f>
        <v/>
      </c>
      <c r="U27" s="294"/>
      <c r="V27" s="291"/>
      <c r="W27" s="295" t="str">
        <f aca="false">IF(SUM(U27:V27)=0,"",SUM(U27:V27))</f>
        <v/>
      </c>
      <c r="X27" s="294"/>
      <c r="Y27" s="291"/>
      <c r="Z27" s="292" t="str">
        <f aca="false">IF(SUM(X27:Y27)=0,"",SUM(X27:Y27))</f>
        <v/>
      </c>
      <c r="AA27" s="293" t="str">
        <f aca="false">IFERROR(IF(Z27=0,"",IF(AND(Z27&gt;0,OR(X27=0,Y27=0)),Z27,Z27/2)),"")</f>
        <v/>
      </c>
      <c r="AB27" s="294"/>
      <c r="AC27" s="291"/>
      <c r="AD27" s="295" t="str">
        <f aca="false">IF(SUM(AB27:AC27)=0,"",SUM(AB27:AC27))</f>
        <v/>
      </c>
    </row>
    <row r="28" customFormat="false" ht="16.5" hidden="false" customHeight="false" outlineLevel="0" collapsed="false">
      <c r="A28" s="58"/>
      <c r="B28" s="58"/>
      <c r="C28" s="58"/>
      <c r="D28" s="58"/>
      <c r="E28" s="58"/>
      <c r="F28" s="58"/>
      <c r="G28" s="58"/>
      <c r="H28" s="58"/>
      <c r="I28" s="58" t="str">
        <f aca="false">IF(SUM(G28:H28)=0,"",SUM(G28:H28))</f>
        <v/>
      </c>
      <c r="J28" s="58"/>
      <c r="K28" s="291"/>
      <c r="L28" s="292" t="str">
        <f aca="false">IF(SUM(J28:K28)=0,"",SUM(J28:K28))</f>
        <v/>
      </c>
      <c r="M28" s="293" t="str">
        <f aca="false">IFERROR(IF(L28=0,"",IF(AND(L28&gt;0,OR(J28=0,K28=0)),L28,L28/2)),"")</f>
        <v/>
      </c>
      <c r="N28" s="294"/>
      <c r="O28" s="291"/>
      <c r="P28" s="295" t="str">
        <f aca="false">IF(SUM(N28:O28)=0,"",SUM(N28:O28))</f>
        <v/>
      </c>
      <c r="Q28" s="294"/>
      <c r="R28" s="291"/>
      <c r="S28" s="292" t="str">
        <f aca="false">IF(SUM(Q28:R28)=0,"",SUM(Q28:R28))</f>
        <v/>
      </c>
      <c r="T28" s="293" t="str">
        <f aca="false">IFERROR(IF(S28=0,"",IF(AND(S28&gt;0,OR(Q28=0,R28=0)),S28,S28/2)),"")</f>
        <v/>
      </c>
      <c r="U28" s="294"/>
      <c r="V28" s="291"/>
      <c r="W28" s="295" t="str">
        <f aca="false">IF(SUM(U28:V28)=0,"",SUM(U28:V28))</f>
        <v/>
      </c>
      <c r="X28" s="294"/>
      <c r="Y28" s="291"/>
      <c r="Z28" s="292" t="str">
        <f aca="false">IF(SUM(X28:Y28)=0,"",SUM(X28:Y28))</f>
        <v/>
      </c>
      <c r="AA28" s="293" t="str">
        <f aca="false">IFERROR(IF(Z28=0,"",IF(AND(Z28&gt;0,OR(X28=0,Y28=0)),Z28,Z28/2)),"")</f>
        <v/>
      </c>
      <c r="AB28" s="294"/>
      <c r="AC28" s="291"/>
      <c r="AD28" s="295" t="str">
        <f aca="false">IF(SUM(AB28:AC28)=0,"",SUM(AB28:AC28))</f>
        <v/>
      </c>
    </row>
    <row r="29" customFormat="false" ht="16.5" hidden="false" customHeight="false" outlineLevel="0" collapsed="false">
      <c r="A29" s="58"/>
      <c r="B29" s="58"/>
      <c r="C29" s="58"/>
      <c r="D29" s="58"/>
      <c r="E29" s="58"/>
      <c r="F29" s="58"/>
      <c r="G29" s="58"/>
      <c r="H29" s="58"/>
      <c r="I29" s="58" t="str">
        <f aca="false">IF(SUM(G29:H29)=0,"",SUM(G29:H29))</f>
        <v/>
      </c>
      <c r="J29" s="58"/>
      <c r="K29" s="291"/>
      <c r="L29" s="292" t="str">
        <f aca="false">IF(SUM(J29:K29)=0,"",SUM(J29:K29))</f>
        <v/>
      </c>
      <c r="M29" s="293" t="str">
        <f aca="false">IFERROR(IF(L29=0,"",IF(AND(L29&gt;0,OR(J29=0,K29=0)),L29,L29/2)),"")</f>
        <v/>
      </c>
      <c r="N29" s="294"/>
      <c r="O29" s="291"/>
      <c r="P29" s="295" t="str">
        <f aca="false">IF(SUM(N29:O29)=0,"",SUM(N29:O29))</f>
        <v/>
      </c>
      <c r="Q29" s="294"/>
      <c r="R29" s="291"/>
      <c r="S29" s="292" t="str">
        <f aca="false">IF(SUM(Q29:R29)=0,"",SUM(Q29:R29))</f>
        <v/>
      </c>
      <c r="T29" s="293" t="str">
        <f aca="false">IFERROR(IF(S29=0,"",IF(AND(S29&gt;0,OR(Q29=0,R29=0)),S29,S29/2)),"")</f>
        <v/>
      </c>
      <c r="U29" s="294"/>
      <c r="V29" s="291"/>
      <c r="W29" s="295" t="str">
        <f aca="false">IF(SUM(U29:V29)=0,"",SUM(U29:V29))</f>
        <v/>
      </c>
      <c r="X29" s="294"/>
      <c r="Y29" s="291"/>
      <c r="Z29" s="292" t="str">
        <f aca="false">IF(SUM(X29:Y29)=0,"",SUM(X29:Y29))</f>
        <v/>
      </c>
      <c r="AA29" s="293" t="str">
        <f aca="false">IFERROR(IF(Z29=0,"",IF(AND(Z29&gt;0,OR(X29=0,Y29=0)),Z29,Z29/2)),"")</f>
        <v/>
      </c>
      <c r="AB29" s="294"/>
      <c r="AC29" s="291"/>
      <c r="AD29" s="295" t="str">
        <f aca="false">IF(SUM(AB29:AC29)=0,"",SUM(AB29:AC29))</f>
        <v/>
      </c>
    </row>
    <row r="30" customFormat="false" ht="16.5" hidden="false" customHeight="false" outlineLevel="0" collapsed="false">
      <c r="A30" s="58"/>
      <c r="B30" s="58"/>
      <c r="C30" s="58"/>
      <c r="D30" s="58"/>
      <c r="E30" s="58"/>
      <c r="F30" s="58"/>
      <c r="G30" s="58"/>
      <c r="H30" s="58"/>
      <c r="I30" s="58" t="str">
        <f aca="false">IF(SUM(G30:H30)=0,"",SUM(G30:H30))</f>
        <v/>
      </c>
      <c r="J30" s="58"/>
      <c r="K30" s="291"/>
      <c r="L30" s="292" t="str">
        <f aca="false">IF(SUM(J30:K30)=0,"",SUM(J30:K30))</f>
        <v/>
      </c>
      <c r="M30" s="293" t="str">
        <f aca="false">IFERROR(IF(L30=0,"",IF(AND(L30&gt;0,OR(J30=0,K30=0)),L30,L30/2)),"")</f>
        <v/>
      </c>
      <c r="N30" s="294"/>
      <c r="O30" s="291"/>
      <c r="P30" s="295" t="str">
        <f aca="false">IF(SUM(N30:O30)=0,"",SUM(N30:O30))</f>
        <v/>
      </c>
      <c r="Q30" s="294"/>
      <c r="R30" s="291"/>
      <c r="S30" s="292" t="str">
        <f aca="false">IF(SUM(Q30:R30)=0,"",SUM(Q30:R30))</f>
        <v/>
      </c>
      <c r="T30" s="293" t="str">
        <f aca="false">IFERROR(IF(S30=0,"",IF(AND(S30&gt;0,OR(Q30=0,R30=0)),S30,S30/2)),"")</f>
        <v/>
      </c>
      <c r="U30" s="294"/>
      <c r="V30" s="291"/>
      <c r="W30" s="295" t="str">
        <f aca="false">IF(SUM(U30:V30)=0,"",SUM(U30:V30))</f>
        <v/>
      </c>
      <c r="X30" s="294"/>
      <c r="Y30" s="291"/>
      <c r="Z30" s="292" t="str">
        <f aca="false">IF(SUM(X30:Y30)=0,"",SUM(X30:Y30))</f>
        <v/>
      </c>
      <c r="AA30" s="293" t="str">
        <f aca="false">IFERROR(IF(Z30=0,"",IF(AND(Z30&gt;0,OR(X30=0,Y30=0)),Z30,Z30/2)),"")</f>
        <v/>
      </c>
      <c r="AB30" s="294"/>
      <c r="AC30" s="291"/>
      <c r="AD30" s="295" t="str">
        <f aca="false">IF(SUM(AB30:AC30)=0,"",SUM(AB30:AC30))</f>
        <v/>
      </c>
    </row>
    <row r="31" customFormat="false" ht="16.5" hidden="false" customHeight="false" outlineLevel="0" collapsed="false">
      <c r="A31" s="58"/>
      <c r="B31" s="58"/>
      <c r="C31" s="58"/>
      <c r="D31" s="58"/>
      <c r="E31" s="58"/>
      <c r="F31" s="58"/>
      <c r="G31" s="58"/>
      <c r="H31" s="58"/>
      <c r="I31" s="58" t="str">
        <f aca="false">IF(SUM(G31:H31)=0,"",SUM(G31:H31))</f>
        <v/>
      </c>
      <c r="J31" s="58"/>
      <c r="K31" s="291"/>
      <c r="L31" s="292" t="str">
        <f aca="false">IF(SUM(J31:K31)=0,"",SUM(J31:K31))</f>
        <v/>
      </c>
      <c r="M31" s="293" t="str">
        <f aca="false">IFERROR(IF(L31=0,"",IF(AND(L31&gt;0,OR(J31=0,K31=0)),L31,L31/2)),"")</f>
        <v/>
      </c>
      <c r="N31" s="294"/>
      <c r="O31" s="291"/>
      <c r="P31" s="295" t="str">
        <f aca="false">IF(SUM(N31:O31)=0,"",SUM(N31:O31))</f>
        <v/>
      </c>
      <c r="Q31" s="294"/>
      <c r="R31" s="291"/>
      <c r="S31" s="292" t="str">
        <f aca="false">IF(SUM(Q31:R31)=0,"",SUM(Q31:R31))</f>
        <v/>
      </c>
      <c r="T31" s="293" t="str">
        <f aca="false">IFERROR(IF(S31=0,"",IF(AND(S31&gt;0,OR(Q31=0,R31=0)),S31,S31/2)),"")</f>
        <v/>
      </c>
      <c r="U31" s="294"/>
      <c r="V31" s="291"/>
      <c r="W31" s="295" t="str">
        <f aca="false">IF(SUM(U31:V31)=0,"",SUM(U31:V31))</f>
        <v/>
      </c>
      <c r="X31" s="294"/>
      <c r="Y31" s="291"/>
      <c r="Z31" s="292" t="str">
        <f aca="false">IF(SUM(X31:Y31)=0,"",SUM(X31:Y31))</f>
        <v/>
      </c>
      <c r="AA31" s="293" t="str">
        <f aca="false">IFERROR(IF(Z31=0,"",IF(AND(Z31&gt;0,OR(X31=0,Y31=0)),Z31,Z31/2)),"")</f>
        <v/>
      </c>
      <c r="AB31" s="294"/>
      <c r="AC31" s="291"/>
      <c r="AD31" s="295" t="str">
        <f aca="false">IF(SUM(AB31:AC31)=0,"",SUM(AB31:AC31))</f>
        <v/>
      </c>
    </row>
    <row r="32" customFormat="false" ht="16.5" hidden="false" customHeight="false" outlineLevel="0" collapsed="false">
      <c r="A32" s="58"/>
      <c r="B32" s="58"/>
      <c r="C32" s="58"/>
      <c r="D32" s="58"/>
      <c r="E32" s="58"/>
      <c r="F32" s="58"/>
      <c r="G32" s="58"/>
      <c r="H32" s="58"/>
      <c r="I32" s="58" t="str">
        <f aca="false">IF(SUM(G32:H32)=0,"",SUM(G32:H32))</f>
        <v/>
      </c>
      <c r="J32" s="58"/>
      <c r="K32" s="291"/>
      <c r="L32" s="292" t="str">
        <f aca="false">IF(SUM(J32:K32)=0,"",SUM(J32:K32))</f>
        <v/>
      </c>
      <c r="M32" s="293" t="str">
        <f aca="false">IFERROR(IF(L32=0,"",IF(AND(L32&gt;0,OR(J32=0,K32=0)),L32,L32/2)),"")</f>
        <v/>
      </c>
      <c r="N32" s="294"/>
      <c r="O32" s="291"/>
      <c r="P32" s="295" t="str">
        <f aca="false">IF(SUM(N32:O32)=0,"",SUM(N32:O32))</f>
        <v/>
      </c>
      <c r="Q32" s="294"/>
      <c r="R32" s="291"/>
      <c r="S32" s="292" t="str">
        <f aca="false">IF(SUM(Q32:R32)=0,"",SUM(Q32:R32))</f>
        <v/>
      </c>
      <c r="T32" s="293" t="str">
        <f aca="false">IFERROR(IF(S32=0,"",IF(AND(S32&gt;0,OR(Q32=0,R32=0)),S32,S32/2)),"")</f>
        <v/>
      </c>
      <c r="U32" s="294"/>
      <c r="V32" s="291"/>
      <c r="W32" s="295" t="str">
        <f aca="false">IF(SUM(U32:V32)=0,"",SUM(U32:V32))</f>
        <v/>
      </c>
      <c r="X32" s="294"/>
      <c r="Y32" s="291"/>
      <c r="Z32" s="292" t="str">
        <f aca="false">IF(SUM(X32:Y32)=0,"",SUM(X32:Y32))</f>
        <v/>
      </c>
      <c r="AA32" s="293" t="str">
        <f aca="false">IFERROR(IF(Z32=0,"",IF(AND(Z32&gt;0,OR(X32=0,Y32=0)),Z32,Z32/2)),"")</f>
        <v/>
      </c>
      <c r="AB32" s="294"/>
      <c r="AC32" s="291"/>
      <c r="AD32" s="295" t="str">
        <f aca="false">IF(SUM(AB32:AC32)=0,"",SUM(AB32:AC32))</f>
        <v/>
      </c>
    </row>
    <row r="33" customFormat="false" ht="16.5" hidden="false" customHeight="false" outlineLevel="0" collapsed="false">
      <c r="A33" s="58"/>
      <c r="B33" s="58"/>
      <c r="C33" s="58"/>
      <c r="D33" s="58"/>
      <c r="E33" s="58"/>
      <c r="F33" s="58"/>
      <c r="G33" s="58"/>
      <c r="H33" s="58"/>
      <c r="I33" s="58" t="str">
        <f aca="false">IF(SUM(G33:H33)=0,"",SUM(G33:H33))</f>
        <v/>
      </c>
      <c r="J33" s="58"/>
      <c r="K33" s="291"/>
      <c r="L33" s="292" t="str">
        <f aca="false">IF(SUM(J33:K33)=0,"",SUM(J33:K33))</f>
        <v/>
      </c>
      <c r="M33" s="293" t="str">
        <f aca="false">IFERROR(IF(L33=0,"",IF(AND(L33&gt;0,OR(J33=0,K33=0)),L33,L33/2)),"")</f>
        <v/>
      </c>
      <c r="N33" s="294"/>
      <c r="O33" s="291"/>
      <c r="P33" s="295" t="str">
        <f aca="false">IF(SUM(N33:O33)=0,"",SUM(N33:O33))</f>
        <v/>
      </c>
      <c r="Q33" s="294"/>
      <c r="R33" s="291"/>
      <c r="S33" s="292" t="str">
        <f aca="false">IF(SUM(Q33:R33)=0,"",SUM(Q33:R33))</f>
        <v/>
      </c>
      <c r="T33" s="293" t="str">
        <f aca="false">IFERROR(IF(S33=0,"",IF(AND(S33&gt;0,OR(Q33=0,R33=0)),S33,S33/2)),"")</f>
        <v/>
      </c>
      <c r="U33" s="294"/>
      <c r="V33" s="291"/>
      <c r="W33" s="295" t="str">
        <f aca="false">IF(SUM(U33:V33)=0,"",SUM(U33:V33))</f>
        <v/>
      </c>
      <c r="X33" s="294"/>
      <c r="Y33" s="291"/>
      <c r="Z33" s="292" t="str">
        <f aca="false">IF(SUM(X33:Y33)=0,"",SUM(X33:Y33))</f>
        <v/>
      </c>
      <c r="AA33" s="293" t="str">
        <f aca="false">IFERROR(IF(Z33=0,"",IF(AND(Z33&gt;0,OR(X33=0,Y33=0)),Z33,Z33/2)),"")</f>
        <v/>
      </c>
      <c r="AB33" s="294"/>
      <c r="AC33" s="291"/>
      <c r="AD33" s="295" t="str">
        <f aca="false">IF(SUM(AB33:AC33)=0,"",SUM(AB33:AC33))</f>
        <v/>
      </c>
    </row>
    <row r="34" customFormat="false" ht="16.5" hidden="false" customHeight="false" outlineLevel="0" collapsed="false">
      <c r="A34" s="58"/>
      <c r="B34" s="58"/>
      <c r="C34" s="58"/>
      <c r="D34" s="58"/>
      <c r="E34" s="58"/>
      <c r="F34" s="58"/>
      <c r="G34" s="58"/>
      <c r="H34" s="58"/>
      <c r="I34" s="58" t="str">
        <f aca="false">IF(SUM(G34:H34)=0,"",SUM(G34:H34))</f>
        <v/>
      </c>
      <c r="J34" s="58"/>
      <c r="K34" s="291"/>
      <c r="L34" s="292" t="str">
        <f aca="false">IF(SUM(J34:K34)=0,"",SUM(J34:K34))</f>
        <v/>
      </c>
      <c r="M34" s="293" t="str">
        <f aca="false">IFERROR(IF(L34=0,"",IF(AND(L34&gt;0,OR(J34=0,K34=0)),L34,L34/2)),"")</f>
        <v/>
      </c>
      <c r="N34" s="294"/>
      <c r="O34" s="291"/>
      <c r="P34" s="295" t="str">
        <f aca="false">IF(SUM(N34:O34)=0,"",SUM(N34:O34))</f>
        <v/>
      </c>
      <c r="Q34" s="294"/>
      <c r="R34" s="291"/>
      <c r="S34" s="292" t="str">
        <f aca="false">IF(SUM(Q34:R34)=0,"",SUM(Q34:R34))</f>
        <v/>
      </c>
      <c r="T34" s="293" t="str">
        <f aca="false">IFERROR(IF(S34=0,"",IF(AND(S34&gt;0,OR(Q34=0,R34=0)),S34,S34/2)),"")</f>
        <v/>
      </c>
      <c r="U34" s="294"/>
      <c r="V34" s="291"/>
      <c r="W34" s="295" t="str">
        <f aca="false">IF(SUM(U34:V34)=0,"",SUM(U34:V34))</f>
        <v/>
      </c>
      <c r="X34" s="294"/>
      <c r="Y34" s="291"/>
      <c r="Z34" s="292" t="str">
        <f aca="false">IF(SUM(X34:Y34)=0,"",SUM(X34:Y34))</f>
        <v/>
      </c>
      <c r="AA34" s="293" t="str">
        <f aca="false">IFERROR(IF(Z34=0,"",IF(AND(Z34&gt;0,OR(X34=0,Y34=0)),Z34,Z34/2)),"")</f>
        <v/>
      </c>
      <c r="AB34" s="294"/>
      <c r="AC34" s="291"/>
      <c r="AD34" s="295" t="str">
        <f aca="false">IF(SUM(AB34:AC34)=0,"",SUM(AB34:AC34))</f>
        <v/>
      </c>
    </row>
    <row r="35" customFormat="false" ht="16.5" hidden="false" customHeight="false" outlineLevel="0" collapsed="false">
      <c r="A35" s="58"/>
      <c r="B35" s="58"/>
      <c r="C35" s="58"/>
      <c r="D35" s="58"/>
      <c r="E35" s="58"/>
      <c r="F35" s="58"/>
      <c r="G35" s="58"/>
      <c r="H35" s="58"/>
      <c r="I35" s="58" t="str">
        <f aca="false">IF(SUM(G35:H35)=0,"",SUM(G35:H35))</f>
        <v/>
      </c>
      <c r="J35" s="58"/>
      <c r="K35" s="291"/>
      <c r="L35" s="292" t="str">
        <f aca="false">IF(SUM(J35:K35)=0,"",SUM(J35:K35))</f>
        <v/>
      </c>
      <c r="M35" s="293" t="str">
        <f aca="false">IFERROR(IF(L35=0,"",IF(AND(L35&gt;0,OR(J35=0,K35=0)),L35,L35/2)),"")</f>
        <v/>
      </c>
      <c r="N35" s="294"/>
      <c r="O35" s="291"/>
      <c r="P35" s="295" t="str">
        <f aca="false">IF(SUM(N35:O35)=0,"",SUM(N35:O35))</f>
        <v/>
      </c>
      <c r="Q35" s="294"/>
      <c r="R35" s="291"/>
      <c r="S35" s="292" t="str">
        <f aca="false">IF(SUM(Q35:R35)=0,"",SUM(Q35:R35))</f>
        <v/>
      </c>
      <c r="T35" s="293" t="str">
        <f aca="false">IFERROR(IF(S35=0,"",IF(AND(S35&gt;0,OR(Q35=0,R35=0)),S35,S35/2)),"")</f>
        <v/>
      </c>
      <c r="U35" s="294"/>
      <c r="V35" s="291"/>
      <c r="W35" s="295" t="str">
        <f aca="false">IF(SUM(U35:V35)=0,"",SUM(U35:V35))</f>
        <v/>
      </c>
      <c r="X35" s="294"/>
      <c r="Y35" s="291"/>
      <c r="Z35" s="292" t="str">
        <f aca="false">IF(SUM(X35:Y35)=0,"",SUM(X35:Y35))</f>
        <v/>
      </c>
      <c r="AA35" s="293" t="str">
        <f aca="false">IFERROR(IF(Z35=0,"",IF(AND(Z35&gt;0,OR(X35=0,Y35=0)),Z35,Z35/2)),"")</f>
        <v/>
      </c>
      <c r="AB35" s="294"/>
      <c r="AC35" s="291"/>
      <c r="AD35" s="295" t="str">
        <f aca="false">IF(SUM(AB35:AC35)=0,"",SUM(AB35:AC35))</f>
        <v/>
      </c>
    </row>
    <row r="36" customFormat="false" ht="16.5" hidden="false" customHeight="false" outlineLevel="0" collapsed="false">
      <c r="A36" s="58"/>
      <c r="B36" s="58"/>
      <c r="C36" s="58"/>
      <c r="D36" s="58"/>
      <c r="E36" s="58"/>
      <c r="F36" s="58"/>
      <c r="G36" s="58"/>
      <c r="H36" s="58"/>
      <c r="I36" s="58" t="str">
        <f aca="false">IF(SUM(G36:H36)=0,"",SUM(G36:H36))</f>
        <v/>
      </c>
      <c r="J36" s="58"/>
      <c r="K36" s="291"/>
      <c r="L36" s="292" t="str">
        <f aca="false">IF(SUM(J36:K36)=0,"",SUM(J36:K36))</f>
        <v/>
      </c>
      <c r="M36" s="293" t="str">
        <f aca="false">IFERROR(IF(L36=0,"",IF(AND(L36&gt;0,OR(J36=0,K36=0)),L36,L36/2)),"")</f>
        <v/>
      </c>
      <c r="N36" s="294"/>
      <c r="O36" s="291"/>
      <c r="P36" s="295" t="str">
        <f aca="false">IF(SUM(N36:O36)=0,"",SUM(N36:O36))</f>
        <v/>
      </c>
      <c r="Q36" s="294"/>
      <c r="R36" s="291"/>
      <c r="S36" s="292" t="str">
        <f aca="false">IF(SUM(Q36:R36)=0,"",SUM(Q36:R36))</f>
        <v/>
      </c>
      <c r="T36" s="293" t="str">
        <f aca="false">IFERROR(IF(S36=0,"",IF(AND(S36&gt;0,OR(Q36=0,R36=0)),S36,S36/2)),"")</f>
        <v/>
      </c>
      <c r="U36" s="294"/>
      <c r="V36" s="291"/>
      <c r="W36" s="295" t="str">
        <f aca="false">IF(SUM(U36:V36)=0,"",SUM(U36:V36))</f>
        <v/>
      </c>
      <c r="X36" s="294"/>
      <c r="Y36" s="291"/>
      <c r="Z36" s="292" t="str">
        <f aca="false">IF(SUM(X36:Y36)=0,"",SUM(X36:Y36))</f>
        <v/>
      </c>
      <c r="AA36" s="293" t="str">
        <f aca="false">IFERROR(IF(Z36=0,"",IF(AND(Z36&gt;0,OR(X36=0,Y36=0)),Z36,Z36/2)),"")</f>
        <v/>
      </c>
      <c r="AB36" s="294"/>
      <c r="AC36" s="291"/>
      <c r="AD36" s="295" t="str">
        <f aca="false">IF(SUM(AB36:AC36)=0,"",SUM(AB36:AC36))</f>
        <v/>
      </c>
    </row>
    <row r="37" customFormat="false" ht="16.5" hidden="false" customHeight="false" outlineLevel="0" collapsed="false">
      <c r="A37" s="58"/>
      <c r="B37" s="58"/>
      <c r="C37" s="58"/>
      <c r="D37" s="58"/>
      <c r="E37" s="58"/>
      <c r="F37" s="58"/>
      <c r="G37" s="58"/>
      <c r="H37" s="58"/>
      <c r="I37" s="58" t="str">
        <f aca="false">IF(SUM(G37:H37)=0,"",SUM(G37:H37))</f>
        <v/>
      </c>
      <c r="J37" s="58"/>
      <c r="K37" s="291"/>
      <c r="L37" s="292" t="str">
        <f aca="false">IF(SUM(J37:K37)=0,"",SUM(J37:K37))</f>
        <v/>
      </c>
      <c r="M37" s="293" t="str">
        <f aca="false">IFERROR(IF(L37=0,"",IF(AND(L37&gt;0,OR(J37=0,K37=0)),L37,L37/2)),"")</f>
        <v/>
      </c>
      <c r="N37" s="294"/>
      <c r="O37" s="291"/>
      <c r="P37" s="295" t="str">
        <f aca="false">IF(SUM(N37:O37)=0,"",SUM(N37:O37))</f>
        <v/>
      </c>
      <c r="Q37" s="294"/>
      <c r="R37" s="291"/>
      <c r="S37" s="292" t="str">
        <f aca="false">IF(SUM(Q37:R37)=0,"",SUM(Q37:R37))</f>
        <v/>
      </c>
      <c r="T37" s="293" t="str">
        <f aca="false">IFERROR(IF(S37=0,"",IF(AND(S37&gt;0,OR(Q37=0,R37=0)),S37,S37/2)),"")</f>
        <v/>
      </c>
      <c r="U37" s="294"/>
      <c r="V37" s="291"/>
      <c r="W37" s="295" t="str">
        <f aca="false">IF(SUM(U37:V37)=0,"",SUM(U37:V37))</f>
        <v/>
      </c>
      <c r="X37" s="294"/>
      <c r="Y37" s="291"/>
      <c r="Z37" s="292" t="str">
        <f aca="false">IF(SUM(X37:Y37)=0,"",SUM(X37:Y37))</f>
        <v/>
      </c>
      <c r="AA37" s="293" t="str">
        <f aca="false">IFERROR(IF(Z37=0,"",IF(AND(Z37&gt;0,OR(X37=0,Y37=0)),Z37,Z37/2)),"")</f>
        <v/>
      </c>
      <c r="AB37" s="294"/>
      <c r="AC37" s="291"/>
      <c r="AD37" s="295" t="str">
        <f aca="false">IF(SUM(AB37:AC37)=0,"",SUM(AB37:AC37))</f>
        <v/>
      </c>
    </row>
    <row r="38" customFormat="false" ht="16.5" hidden="false" customHeight="false" outlineLevel="0" collapsed="false">
      <c r="A38" s="58"/>
      <c r="B38" s="58"/>
      <c r="C38" s="58"/>
      <c r="D38" s="58"/>
      <c r="E38" s="58"/>
      <c r="F38" s="58"/>
      <c r="G38" s="58"/>
      <c r="H38" s="58"/>
      <c r="I38" s="58" t="str">
        <f aca="false">IF(SUM(G38:H38)=0,"",SUM(G38:H38))</f>
        <v/>
      </c>
      <c r="J38" s="58"/>
      <c r="K38" s="291"/>
      <c r="L38" s="292" t="str">
        <f aca="false">IF(SUM(J38:K38)=0,"",SUM(J38:K38))</f>
        <v/>
      </c>
      <c r="M38" s="293" t="str">
        <f aca="false">IFERROR(IF(L38=0,"",IF(AND(L38&gt;0,OR(J38=0,K38=0)),L38,L38/2)),"")</f>
        <v/>
      </c>
      <c r="N38" s="294"/>
      <c r="O38" s="291"/>
      <c r="P38" s="295" t="str">
        <f aca="false">IF(SUM(N38:O38)=0,"",SUM(N38:O38))</f>
        <v/>
      </c>
      <c r="Q38" s="294"/>
      <c r="R38" s="291"/>
      <c r="S38" s="292" t="str">
        <f aca="false">IF(SUM(Q38:R38)=0,"",SUM(Q38:R38))</f>
        <v/>
      </c>
      <c r="T38" s="293" t="str">
        <f aca="false">IFERROR(IF(S38=0,"",IF(AND(S38&gt;0,OR(Q38=0,R38=0)),S38,S38/2)),"")</f>
        <v/>
      </c>
      <c r="U38" s="294"/>
      <c r="V38" s="291"/>
      <c r="W38" s="295" t="str">
        <f aca="false">IF(SUM(U38:V38)=0,"",SUM(U38:V38))</f>
        <v/>
      </c>
      <c r="X38" s="294"/>
      <c r="Y38" s="291"/>
      <c r="Z38" s="292" t="str">
        <f aca="false">IF(SUM(X38:Y38)=0,"",SUM(X38:Y38))</f>
        <v/>
      </c>
      <c r="AA38" s="293" t="str">
        <f aca="false">IFERROR(IF(Z38=0,"",IF(AND(Z38&gt;0,OR(X38=0,Y38=0)),Z38,Z38/2)),"")</f>
        <v/>
      </c>
      <c r="AB38" s="294"/>
      <c r="AC38" s="291"/>
      <c r="AD38" s="295" t="str">
        <f aca="false">IF(SUM(AB38:AC38)=0,"",SUM(AB38:AC38))</f>
        <v/>
      </c>
    </row>
    <row r="39" customFormat="false" ht="16.5" hidden="false" customHeight="false" outlineLevel="0" collapsed="false">
      <c r="A39" s="58"/>
      <c r="B39" s="58"/>
      <c r="C39" s="58"/>
      <c r="D39" s="58"/>
      <c r="E39" s="58"/>
      <c r="F39" s="58"/>
      <c r="G39" s="58"/>
      <c r="H39" s="58"/>
      <c r="I39" s="58" t="str">
        <f aca="false">IF(SUM(G39:H39)=0,"",SUM(G39:H39))</f>
        <v/>
      </c>
      <c r="J39" s="58"/>
      <c r="K39" s="291"/>
      <c r="L39" s="292" t="str">
        <f aca="false">IF(SUM(J39:K39)=0,"",SUM(J39:K39))</f>
        <v/>
      </c>
      <c r="M39" s="293" t="str">
        <f aca="false">IFERROR(IF(L39=0,"",IF(AND(L39&gt;0,OR(J39=0,K39=0)),L39,L39/2)),"")</f>
        <v/>
      </c>
      <c r="N39" s="294"/>
      <c r="O39" s="291"/>
      <c r="P39" s="295" t="str">
        <f aca="false">IF(SUM(N39:O39)=0,"",SUM(N39:O39))</f>
        <v/>
      </c>
      <c r="Q39" s="294"/>
      <c r="R39" s="291"/>
      <c r="S39" s="292" t="str">
        <f aca="false">IF(SUM(Q39:R39)=0,"",SUM(Q39:R39))</f>
        <v/>
      </c>
      <c r="T39" s="293" t="str">
        <f aca="false">IFERROR(IF(S39=0,"",IF(AND(S39&gt;0,OR(Q39=0,R39=0)),S39,S39/2)),"")</f>
        <v/>
      </c>
      <c r="U39" s="294"/>
      <c r="V39" s="291"/>
      <c r="W39" s="295" t="str">
        <f aca="false">IF(SUM(U39:V39)=0,"",SUM(U39:V39))</f>
        <v/>
      </c>
      <c r="X39" s="294"/>
      <c r="Y39" s="291"/>
      <c r="Z39" s="292" t="str">
        <f aca="false">IF(SUM(X39:Y39)=0,"",SUM(X39:Y39))</f>
        <v/>
      </c>
      <c r="AA39" s="293" t="str">
        <f aca="false">IFERROR(IF(Z39=0,"",IF(AND(Z39&gt;0,OR(X39=0,Y39=0)),Z39,Z39/2)),"")</f>
        <v/>
      </c>
      <c r="AB39" s="294"/>
      <c r="AC39" s="291"/>
      <c r="AD39" s="295" t="str">
        <f aca="false">IF(SUM(AB39:AC39)=0,"",SUM(AB39:AC39))</f>
        <v/>
      </c>
    </row>
    <row r="40" customFormat="false" ht="16.5" hidden="false" customHeight="false" outlineLevel="0" collapsed="false">
      <c r="A40" s="58"/>
      <c r="B40" s="58"/>
      <c r="C40" s="58"/>
      <c r="D40" s="58"/>
      <c r="E40" s="58"/>
      <c r="F40" s="58"/>
      <c r="G40" s="58"/>
      <c r="H40" s="58"/>
      <c r="I40" s="58" t="str">
        <f aca="false">IF(SUM(G40:H40)=0,"",SUM(G40:H40))</f>
        <v/>
      </c>
      <c r="J40" s="58"/>
      <c r="K40" s="291"/>
      <c r="L40" s="292" t="str">
        <f aca="false">IF(SUM(J40:K40)=0,"",SUM(J40:K40))</f>
        <v/>
      </c>
      <c r="M40" s="293" t="str">
        <f aca="false">IFERROR(IF(L40=0,"",IF(AND(L40&gt;0,OR(J40=0,K40=0)),L40,L40/2)),"")</f>
        <v/>
      </c>
      <c r="N40" s="294"/>
      <c r="O40" s="291"/>
      <c r="P40" s="295" t="str">
        <f aca="false">IF(SUM(N40:O40)=0,"",SUM(N40:O40))</f>
        <v/>
      </c>
      <c r="Q40" s="294"/>
      <c r="R40" s="291"/>
      <c r="S40" s="292" t="str">
        <f aca="false">IF(SUM(Q40:R40)=0,"",SUM(Q40:R40))</f>
        <v/>
      </c>
      <c r="T40" s="293" t="str">
        <f aca="false">IFERROR(IF(S40=0,"",IF(AND(S40&gt;0,OR(Q40=0,R40=0)),S40,S40/2)),"")</f>
        <v/>
      </c>
      <c r="U40" s="294"/>
      <c r="V40" s="291"/>
      <c r="W40" s="295" t="str">
        <f aca="false">IF(SUM(U40:V40)=0,"",SUM(U40:V40))</f>
        <v/>
      </c>
      <c r="X40" s="294"/>
      <c r="Y40" s="291"/>
      <c r="Z40" s="292" t="str">
        <f aca="false">IF(SUM(X40:Y40)=0,"",SUM(X40:Y40))</f>
        <v/>
      </c>
      <c r="AA40" s="293" t="str">
        <f aca="false">IFERROR(IF(Z40=0,"",IF(AND(Z40&gt;0,OR(X40=0,Y40=0)),Z40,Z40/2)),"")</f>
        <v/>
      </c>
      <c r="AB40" s="294"/>
      <c r="AC40" s="291"/>
      <c r="AD40" s="295" t="str">
        <f aca="false">IF(SUM(AB40:AC40)=0,"",SUM(AB40:AC40))</f>
        <v/>
      </c>
    </row>
    <row r="41" customFormat="false" ht="16.5" hidden="false" customHeight="false" outlineLevel="0" collapsed="false">
      <c r="A41" s="58"/>
      <c r="B41" s="58"/>
      <c r="C41" s="58"/>
      <c r="D41" s="58"/>
      <c r="E41" s="58"/>
      <c r="F41" s="58"/>
      <c r="G41" s="58"/>
      <c r="H41" s="58"/>
      <c r="I41" s="58" t="str">
        <f aca="false">IF(SUM(G41:H41)=0,"",SUM(G41:H41))</f>
        <v/>
      </c>
      <c r="J41" s="58"/>
      <c r="K41" s="291"/>
      <c r="L41" s="296" t="str">
        <f aca="false">IF(SUM(J41:K41)=0,"",SUM(J41:K41))</f>
        <v/>
      </c>
      <c r="M41" s="297" t="str">
        <f aca="false">IFERROR(IF(L41=0,"",IF(AND(L41&gt;0,OR(J41=0,K41=0)),L41,L41/2)),"")</f>
        <v/>
      </c>
      <c r="N41" s="294"/>
      <c r="O41" s="291"/>
      <c r="P41" s="298" t="str">
        <f aca="false">IF(SUM(N41:O41)=0,"",SUM(N41:O41))</f>
        <v/>
      </c>
      <c r="Q41" s="294"/>
      <c r="R41" s="291"/>
      <c r="S41" s="296" t="str">
        <f aca="false">IF(SUM(Q41:R41)=0,"",SUM(Q41:R41))</f>
        <v/>
      </c>
      <c r="T41" s="297" t="str">
        <f aca="false">IFERROR(IF(S41=0,"",IF(AND(S41&gt;0,OR(Q41=0,R41=0)),S41,S41/2)),"")</f>
        <v/>
      </c>
      <c r="U41" s="294"/>
      <c r="V41" s="291"/>
      <c r="W41" s="298" t="str">
        <f aca="false">IF(SUM(U41:V41)=0,"",SUM(U41:V41))</f>
        <v/>
      </c>
      <c r="X41" s="294"/>
      <c r="Y41" s="291"/>
      <c r="Z41" s="296" t="str">
        <f aca="false">IF(SUM(X41:Y41)=0,"",SUM(X41:Y41))</f>
        <v/>
      </c>
      <c r="AA41" s="297" t="str">
        <f aca="false">IFERROR(IF(Z41=0,"",IF(AND(Z41&gt;0,OR(X41=0,Y41=0)),Z41,Z41/2)),"")</f>
        <v/>
      </c>
      <c r="AB41" s="294"/>
      <c r="AC41" s="291"/>
      <c r="AD41" s="298" t="str">
        <f aca="false">IF(SUM(AB41:AC41)=0,"",SUM(AB41:AC41))</f>
        <v/>
      </c>
    </row>
    <row r="42" customFormat="false" ht="17.25" hidden="false" customHeight="false" outlineLevel="0" collapsed="false"/>
  </sheetData>
  <mergeCells count="10">
    <mergeCell ref="A3:A4"/>
    <mergeCell ref="B3:B4"/>
    <mergeCell ref="C3:C4"/>
    <mergeCell ref="D3:D4"/>
    <mergeCell ref="E3:E4"/>
    <mergeCell ref="F3:F4"/>
    <mergeCell ref="G3:I3"/>
    <mergeCell ref="J3:P3"/>
    <mergeCell ref="Q3:W3"/>
    <mergeCell ref="X3:AD3"/>
  </mergeCells>
  <conditionalFormatting sqref="N5:O41 U5:V41 AB5:AC41">
    <cfRule type="cellIs" priority="2" operator="greaterThan" aboveAverage="0" equalAverage="0" bottom="0" percent="0" rank="0" text="" dxfId="34">
      <formula>0</formula>
    </cfRule>
  </conditionalFormatting>
  <printOptions headings="false" gridLines="false" gridLinesSet="true" horizontalCentered="false" verticalCentered="false"/>
  <pageMargins left="0.236111111111111" right="0.236111111111111" top="0.39375" bottom="0.45" header="0.511811023622047" footer="0.2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>&amp;C&amp;A&amp;R第 &amp;P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LibreOffice/25.2.5.2$Linux_X86_64 LibreOffice_project/fb4792146257752f54eab576deb869869b108571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2013-08-08T07:35:51Z</dcterms:created>
  <dc:creator>Jobpc</dc:creator>
  <dc:description/>
  <dc:language>zh-TW</dc:language>
  <cp:lastModifiedBy/>
  <cp:lastPrinted>2019-10-02T06:22:24Z</cp:lastPrinted>
  <dcterms:modified xsi:type="dcterms:W3CDTF">2025-08-26T16:20:01Z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